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225" windowWidth="15480" windowHeight="11100" tabRatio="744" activeTab="2"/>
  </bookViews>
  <sheets>
    <sheet name="Настройки" sheetId="1" r:id="rId1"/>
    <sheet name="Контроль" sheetId="2" r:id="rId2"/>
    <sheet name="17-ОИП" sheetId="3" r:id="rId3"/>
    <sheet name="053 1 12 04011 01 6000 120" sheetId="4" r:id="rId4"/>
    <sheet name="053 1 12 04012 01 6000 120_2" sheetId="5" r:id="rId5"/>
    <sheet name="053 1 16 90010 01 6000 140" sheetId="6" r:id="rId6"/>
    <sheet name="053 1 16 25071 01 6000 140" sheetId="7" r:id="rId7"/>
    <sheet name="211211" sheetId="8" r:id="rId8"/>
    <sheet name="Сообщения" sheetId="9" r:id="rId9"/>
    <sheet name="053 1 12 04012 01 6000 120_1" sheetId="10" r:id="rId10"/>
    <sheet name="Лесничества" sheetId="11" state="hidden" r:id="rId11"/>
    <sheet name="SampleRows" sheetId="12" state="hidden" r:id="rId12"/>
    <sheet name="Словарь" sheetId="13" state="hidden" r:id="rId13"/>
    <sheet name="Настройки словаря" sheetId="14" state="hidden" r:id="rId14"/>
    <sheet name="Настройка" sheetId="15" state="hidden" r:id="rId15"/>
    <sheet name="Методики" sheetId="16" state="hidden" r:id="rId16"/>
    <sheet name="Методики DOS" sheetId="17" state="hidden" r:id="rId17"/>
    <sheet name="Параметры" sheetId="18" state="hidden" r:id="rId18"/>
  </sheets>
  <definedNames>
    <definedName name="_xlfn.COUNTIFS" hidden="1">#NAME?</definedName>
    <definedName name="LesCode">'Лесничества'!$A$2:$B$2</definedName>
    <definedName name="LesName">'Лесничества'!$A$2:$A$2</definedName>
    <definedName name="Z_30D30028_8A9B_4C03_833E_6C8EE166AA6C_.wvu.PrintArea" localSheetId="7" hidden="1">'211211'!$A$1:$E$170</definedName>
    <definedName name="Z_30D30028_8A9B_4C03_833E_6C8EE166AA6C_.wvu.PrintTitles" localSheetId="7" hidden="1">'211211'!$12:$14</definedName>
    <definedName name="ВидИспСорт">'Словарь'!$B$2:$C$18</definedName>
    <definedName name="ВидыИспользования">'Словарь'!$B$2:$B$18</definedName>
    <definedName name="_xlnm.Print_Titles" localSheetId="3">'053 1 12 04011 01 6000 120'!$C:$C,'053 1 12 04011 01 6000 120'!$11:$15</definedName>
    <definedName name="_xlnm.Print_Titles" localSheetId="9">'053 1 12 04012 01 6000 120_1'!$E:$E,'053 1 12 04012 01 6000 120_1'!$11:$15</definedName>
    <definedName name="_xlnm.Print_Titles" localSheetId="4">'053 1 12 04012 01 6000 120_2'!$E:$E,'053 1 12 04012 01 6000 120_2'!$11:$15</definedName>
    <definedName name="_xlnm.Print_Titles" localSheetId="6">'053 1 16 25071 01 6000 140'!$D:$E,'053 1 16 25071 01 6000 140'!$11:$15</definedName>
    <definedName name="_xlnm.Print_Titles" localSheetId="5">'053 1 16 90010 01 6000 140'!$D:$E,'053 1 16 90010 01 6000 140'!$11:$15</definedName>
    <definedName name="_xlnm.Print_Titles" localSheetId="2">'17-ОИП'!$A:$C,'17-ОИП'!$15:$18</definedName>
    <definedName name="_xlnm.Print_Titles" localSheetId="7">'211211'!$12:$14</definedName>
    <definedName name="Код">"R[1]C"</definedName>
    <definedName name="КодВидИсп">'Словарь'!$A$2:$C$18</definedName>
    <definedName name="КодВидИсп2">'Словарь'!$B$2:$D$18</definedName>
    <definedName name="_xlnm.Print_Area" localSheetId="3">'053 1 12 04011 01 6000 120'!$A$3:$S$26</definedName>
    <definedName name="_xlnm.Print_Area" localSheetId="9">'053 1 12 04012 01 6000 120_1'!$B$3:$W$23</definedName>
    <definedName name="_xlnm.Print_Area" localSheetId="4">'053 1 12 04012 01 6000 120_2'!$B$3:$W$92</definedName>
    <definedName name="_xlnm.Print_Area" localSheetId="6">'053 1 16 25071 01 6000 140'!$D$3:$R$25</definedName>
    <definedName name="_xlnm.Print_Area" localSheetId="5">'053 1 16 90010 01 6000 140'!$D$3:$R$25</definedName>
    <definedName name="_xlnm.Print_Area" localSheetId="2">'17-ОИП'!$A$3:$R$48</definedName>
    <definedName name="_xlnm.Print_Area" localSheetId="7">'211211'!$A$2:$E$170</definedName>
    <definedName name="_xlnm.Print_Area" localSheetId="0">'Настройки'!$B$5:$F$13</definedName>
  </definedNames>
  <calcPr fullCalcOnLoad="1" refMode="R1C1"/>
</workbook>
</file>

<file path=xl/sharedStrings.xml><?xml version="1.0" encoding="utf-8"?>
<sst xmlns="http://schemas.openxmlformats.org/spreadsheetml/2006/main" count="1661" uniqueCount="814">
  <si>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</si>
  <si>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</si>
  <si>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</si>
  <si>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</si>
  <si>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</si>
  <si>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</si>
  <si>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</si>
  <si>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</si>
  <si>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</si>
  <si>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</si>
  <si>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</si>
  <si>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</si>
  <si>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</si>
  <si>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 xml:space="preserve">Руководитель </t>
  </si>
  <si>
    <t>лок.код</t>
  </si>
  <si>
    <t>Код строки</t>
  </si>
  <si>
    <t>А</t>
  </si>
  <si>
    <t>Б</t>
  </si>
  <si>
    <t>В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</si>
  <si>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</si>
  <si>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</si>
  <si>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</si>
  <si>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</si>
  <si>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</si>
  <si>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года</t>
  </si>
  <si>
    <t>всего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</si>
  <si>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</si>
  <si>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</si>
  <si>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</si>
  <si>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</si>
  <si>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</si>
  <si>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</si>
  <si>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</si>
  <si>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</si>
  <si>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</si>
  <si>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</si>
  <si>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</si>
  <si>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</si>
  <si>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34</t>
  </si>
  <si>
    <t>17</t>
  </si>
  <si>
    <t>Наименование доходов</t>
  </si>
  <si>
    <t>Код классификации доходов бюджетов Российской Федерации</t>
  </si>
  <si>
    <t>фактически поступило в бюджет</t>
  </si>
  <si>
    <t>Доходы, направляемые в федеральный бюджет - всего</t>
  </si>
  <si>
    <t>х</t>
  </si>
  <si>
    <t>ВСЕГО</t>
  </si>
  <si>
    <t>18</t>
  </si>
  <si>
    <t xml:space="preserve">     прочие поступления от денежных взысканий (штрафов) и иных сумм в возмещение ущерба, зачисляемые в федеральный бюджет</t>
  </si>
  <si>
    <t>(наименование лесничества, лесопарка)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</si>
  <si>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</si>
  <si>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</si>
  <si>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</si>
  <si>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</si>
  <si>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</si>
  <si>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</si>
  <si>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</si>
  <si>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</si>
  <si>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</si>
  <si>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</si>
  <si>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</si>
  <si>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</si>
  <si>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</si>
  <si>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</si>
  <si>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(наименование органа исполнительной власти субъекта Российской Федерации)</t>
  </si>
  <si>
    <t/>
  </si>
  <si>
    <t>в том числе</t>
  </si>
  <si>
    <t>Вид использования лесов</t>
  </si>
  <si>
    <t>№п.п</t>
  </si>
  <si>
    <t>Итого</t>
  </si>
  <si>
    <t>X</t>
  </si>
  <si>
    <t>Наименование
лесопользователя
(арендатора)</t>
  </si>
  <si>
    <t>Примечание</t>
  </si>
  <si>
    <t>по плану</t>
  </si>
  <si>
    <t>начислено</t>
  </si>
  <si>
    <t>из нее:
на 01.01.2007 г.</t>
  </si>
  <si>
    <r>
      <t xml:space="preserve">текущего года
</t>
    </r>
    <r>
      <rPr>
        <i/>
        <sz val="8"/>
        <rFont val="Arial"/>
        <family val="2"/>
      </rPr>
      <t>(нарастающим итогом)</t>
    </r>
  </si>
  <si>
    <t>из нее:
за отчетный месяц</t>
  </si>
  <si>
    <t xml:space="preserve">     прочие неналоговые доходы федерального бюджета</t>
  </si>
  <si>
    <t>за</t>
  </si>
  <si>
    <t>(месяц)</t>
  </si>
  <si>
    <t>(год)</t>
  </si>
  <si>
    <t>Начислено за использование лесов за отчетный месяц, тыс. руб.</t>
  </si>
  <si>
    <t>Недоимка (задолженность), тыс. руб.</t>
  </si>
  <si>
    <t>(номер контактного телефона
с указанием кода города)</t>
  </si>
  <si>
    <t>080211</t>
  </si>
  <si>
    <t>0802112</t>
  </si>
  <si>
    <t>Установленный годовой платеж за использование лесов по договору,
тыс. руб.</t>
  </si>
  <si>
    <t>Из графы 4:</t>
  </si>
  <si>
    <r>
      <t xml:space="preserve">текущего года
</t>
    </r>
    <r>
      <rPr>
        <i/>
        <sz val="10"/>
        <rFont val="Arial"/>
        <family val="2"/>
      </rPr>
      <t>(нарастающим итогом)</t>
    </r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</si>
  <si>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</si>
  <si>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</si>
  <si>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</si>
  <si>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</si>
  <si>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</si>
  <si>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</si>
  <si>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</si>
  <si>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</si>
  <si>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</si>
  <si>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</si>
  <si>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</si>
  <si>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</si>
  <si>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</si>
  <si>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</si>
  <si>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</si>
  <si>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Протокол контроля</t>
  </si>
  <si>
    <t>Формула контроля</t>
  </si>
  <si>
    <t>Строка</t>
  </si>
  <si>
    <t>гр. 7 &gt;= гр. 8</t>
  </si>
  <si>
    <t>0802113</t>
  </si>
  <si>
    <t>0802118</t>
  </si>
  <si>
    <t>0802119</t>
  </si>
  <si>
    <t>Код субъекта</t>
  </si>
  <si>
    <t>Код лес-ва</t>
  </si>
  <si>
    <t>Код арендатора</t>
  </si>
  <si>
    <t>Настройки</t>
  </si>
  <si>
    <t>в том числе:
имеющих недоимку</t>
  </si>
  <si>
    <t>Количество лесопользователей</t>
  </si>
  <si>
    <t>из всего:
безнадежная к взысканию</t>
  </si>
  <si>
    <t>гр. 10 &gt;= гр. 11</t>
  </si>
  <si>
    <t>гр. 12 &gt;= гр. 13</t>
  </si>
  <si>
    <t>гр. 9 &gt;= гр. 14</t>
  </si>
  <si>
    <t>Сумма платы за использование лесов
с начала года, тыс. руб.</t>
  </si>
  <si>
    <t>Сумма платы за использование лесов
за отчетный месяц, тыс. руб.</t>
  </si>
  <si>
    <t>гр. 1 &gt;= гр. 4</t>
  </si>
  <si>
    <t>гр. 2 &gt;= гр. 5</t>
  </si>
  <si>
    <t>гр. 3 &gt;= гр. 6</t>
  </si>
  <si>
    <t xml:space="preserve">     арендная плата за пользование участками лесного  фонда в целях, не связанных с ведением лесного хозяйства и осуществлением  лесопользования
(по обязательствам, возникшим до 1 января 2007 г.)</t>
  </si>
  <si>
    <t xml:space="preserve">     плата за перевод лесных земель в нелесные и перевод земель лесного фонда в земли иных категорий
(по обязательствам, возникшим до 1 января 2007 г.)</t>
  </si>
  <si>
    <t xml:space="preserve">Плата за использование лесов, направляемая в бюджеты субъектов Российской Федерации - всего  </t>
  </si>
  <si>
    <t xml:space="preserve">     прочие доходы от использования лесного фонда Российской Федерации и лесов иных категорий
(по обязательствам, возникшим до 1 января 2007 г.)</t>
  </si>
  <si>
    <t>Начислено за использование лесов с начала года, тыс. руб.</t>
  </si>
  <si>
    <t>гр. 6 &gt;= гр. 7</t>
  </si>
  <si>
    <t>гр. 8 &gt;= гр. 9</t>
  </si>
  <si>
    <t>гр. 5 &gt;= гр. 10</t>
  </si>
  <si>
    <t>гр. 5 &gt;= гр. 11</t>
  </si>
  <si>
    <t>гр. 5 &gt;= гр. 6</t>
  </si>
  <si>
    <t>гр. 4 &gt;= гр. 9</t>
  </si>
  <si>
    <t>гр. 4 &gt;= гр. 10</t>
  </si>
  <si>
    <t>Из графы 5:</t>
  </si>
  <si>
    <t>гр. 2 &gt;= гр. 3</t>
  </si>
  <si>
    <t>гр. 3 &gt;= гр. 4</t>
  </si>
  <si>
    <t>=</t>
  </si>
  <si>
    <t>Лист расшифровок
строка и графы</t>
  </si>
  <si>
    <t>Выберите из выпадающих списков период отчетности:</t>
  </si>
  <si>
    <t>за прошлые периоды</t>
  </si>
  <si>
    <t>безнадежная к взысканию</t>
  </si>
  <si>
    <t>дополнительно выявленная в ходе проверок</t>
  </si>
  <si>
    <t>из графы 9:</t>
  </si>
  <si>
    <t>гр. 9 &gt;= гр. 15</t>
  </si>
  <si>
    <t>Должностное лицо, ответст-венное за составление формы</t>
  </si>
  <si>
    <t>Из графы 11:</t>
  </si>
  <si>
    <t>принято судом,
тыс. руб.</t>
  </si>
  <si>
    <t>направлено
в суд,
тыс. руб.</t>
  </si>
  <si>
    <t>гр. 11 &gt;= гр. 12</t>
  </si>
  <si>
    <t>Из графы 10:</t>
  </si>
  <si>
    <t>Количество ошибок</t>
  </si>
  <si>
    <t>№ стр.</t>
  </si>
  <si>
    <t>Юридические лица</t>
  </si>
  <si>
    <t>35</t>
  </si>
  <si>
    <t xml:space="preserve">   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</si>
  <si>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Графа формы 17-ОИП</t>
  </si>
  <si>
    <t>Строка и графы
формы 17-ОИП</t>
  </si>
  <si>
    <t>Протокол контроля формы 17-ОИП и расшифровок к ней</t>
  </si>
  <si>
    <t>17-ОИП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</si>
  <si>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г.Москва, ул. Пятницкая, д. 59/19</t>
    </r>
  </si>
  <si>
    <t>21</t>
  </si>
  <si>
    <t>053 1 12 04011 01 6000 120</t>
  </si>
  <si>
    <t>053 1 12 04012 01 6000 120</t>
  </si>
  <si>
    <t>053 1 16 90010 01 6000 140</t>
  </si>
  <si>
    <t xml:space="preserve">     денежные взыскания (штрафы) за нарушение лесного  законодательства на лесных участках, находящихся в федеральной собственности</t>
  </si>
  <si>
    <t>053 1 16 25071 01 6000 140</t>
  </si>
  <si>
    <t>053 1 17 05010 01 6000 180</t>
  </si>
  <si>
    <t>36</t>
  </si>
  <si>
    <t>053 1 16 27000 01 6000 140</t>
  </si>
  <si>
    <t>19</t>
  </si>
  <si>
    <t>ИНН</t>
  </si>
  <si>
    <t>Код вида использования лесов</t>
  </si>
  <si>
    <t>Количество договоров</t>
  </si>
  <si>
    <t>ИТОГО</t>
  </si>
  <si>
    <t>Х</t>
  </si>
  <si>
    <t>053 1 12 04012 01 6000 120_2</t>
  </si>
  <si>
    <t>053 1 12 04012 01 6000 120_1</t>
  </si>
  <si>
    <t>0802114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</si>
  <si>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</si>
  <si>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</si>
  <si>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</si>
  <si>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</si>
  <si>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</si>
  <si>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</si>
  <si>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</si>
  <si>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</si>
  <si>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</si>
  <si>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</si>
  <si>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</si>
  <si>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</si>
  <si>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</si>
  <si>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</si>
  <si>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</si>
  <si>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</si>
  <si>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</si>
  <si>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Код лесни-чества</t>
  </si>
  <si>
    <t>Номер договора</t>
  </si>
  <si>
    <t>Дата договора</t>
  </si>
  <si>
    <t>Г</t>
  </si>
  <si>
    <t>Д</t>
  </si>
  <si>
    <t>Е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</si>
  <si>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</si>
  <si>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</si>
  <si>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</si>
  <si>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</si>
  <si>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</si>
  <si>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</si>
  <si>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</si>
  <si>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</si>
  <si>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</si>
  <si>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</si>
  <si>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</si>
  <si>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</si>
  <si>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</si>
  <si>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</si>
  <si>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</si>
  <si>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</si>
  <si>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</si>
  <si>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</si>
  <si>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</si>
  <si>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</si>
  <si>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</si>
  <si>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</si>
  <si>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</si>
  <si>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</si>
  <si>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</si>
  <si>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</si>
  <si>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</si>
  <si>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</si>
  <si>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</si>
  <si>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</si>
  <si>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</si>
  <si>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</si>
  <si>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</si>
  <si>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</si>
  <si>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</si>
  <si>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</si>
  <si>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</si>
  <si>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</si>
  <si>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</si>
  <si>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</si>
  <si>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</si>
  <si>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</si>
  <si>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</si>
  <si>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</si>
  <si>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</si>
  <si>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</si>
  <si>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в том числе:
     плата за использование лесов, расположенных на землях лесного фонда, в части минимального размера платы по договору купли-продажи лесных насаждений</t>
  </si>
  <si>
    <t xml:space="preserve">     плата за использование лесов, расположенных на землях лесного фонда, в части минимального размера арендной платы</t>
  </si>
  <si>
    <t>053 1 12 04070 01 6000 120</t>
  </si>
  <si>
    <t>053 1 12 04090 01 6000 120</t>
  </si>
  <si>
    <t xml:space="preserve">     денежные взыскания (штрафы) за нарушение законодательства Российской Федерации о пожарной безопасности</t>
  </si>
  <si>
    <t>в том числе:
   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</si>
  <si>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    плата за использование лесов, расположенных на землях лесного фонда, в части, превышающей минимальный размер арендной платы </t>
  </si>
  <si>
    <t>Недоимка (задолженность)*, тыс. руб.</t>
  </si>
  <si>
    <t xml:space="preserve">   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</si>
  <si>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Алтайское</t>
  </si>
  <si>
    <t xml:space="preserve">   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</si>
  <si>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37</t>
  </si>
  <si>
    <t>* Недоимка определяется как разница между начисленной на соответствующий период суммой платежей и фактическим поступлением платежей в бюджет за исключением штрафных санкций. Отражается без переплаты по соответствующим видам доходов.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</si>
  <si>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15-го числа месяца, следующего за отчетным периодом</t>
    </r>
  </si>
  <si>
    <t>053 1 16 07000 01 6000 140</t>
  </si>
  <si>
    <t xml:space="preserve">     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</si>
  <si>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38</t>
  </si>
  <si>
    <t xml:space="preserve">     прочие неналоговые доходы бюджетов субъектов Российской Федерации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</si>
  <si>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</si>
  <si>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
2-ОИП</t>
  </si>
  <si>
    <t>ежемесячная</t>
  </si>
  <si>
    <t>Утверждена приказом Минприроды России
от 28.12.2015 г. № 565</t>
  </si>
  <si>
    <t>Сведения о поступлении платы за использование лесов в бюджетную систему Российской Федерации</t>
  </si>
  <si>
    <t>000 1 12 04013 02 0000 120**</t>
  </si>
  <si>
    <t>000 1 12 04014 02 0000 120**</t>
  </si>
  <si>
    <t>000 1 12 04015 02 0000 120**</t>
  </si>
  <si>
    <t>000 1 12 04080 02 0000 120**</t>
  </si>
  <si>
    <t>000 1 13 01410 01 0000 130**</t>
  </si>
  <si>
    <t>000 1 16 90020 02 0000 140**</t>
  </si>
  <si>
    <t>000 1 17 05020 02 0000 180 **</t>
  </si>
  <si>
    <t>** Необходимо указать код главного администратора доходов бюджета (1-3 разряды кода классификации доходов бюджетов), состоящий из 3-х знаков и соответствующий номеру, присвоенному главному администратору доходов бюджета субъекта Российской Федерации, в соответствии с законодательством субъектов Российской Федерации.</t>
  </si>
  <si>
    <t>Физические лица
(в том числе индивидуальные предприниматели)</t>
  </si>
  <si>
    <t>Виды лиц
(арендаторов)</t>
  </si>
  <si>
    <t>211211</t>
  </si>
  <si>
    <t>(наименование органа исполнительной власти субъекта Российской Федерации в области лесных отношений)</t>
  </si>
  <si>
    <t>№ п/п</t>
  </si>
  <si>
    <t>Наименование принимаемых мер</t>
  </si>
  <si>
    <t>Единица измерения</t>
  </si>
  <si>
    <t>Код
строки</t>
  </si>
  <si>
    <t>Формула</t>
  </si>
  <si>
    <t>Ошибка</t>
  </si>
  <si>
    <t>Сумма недоимки по платежам  - всего</t>
  </si>
  <si>
    <t>тыс.руб.</t>
  </si>
  <si>
    <t>стр.14010&gt;=стр.14021</t>
  </si>
  <si>
    <r>
      <t xml:space="preserve">     в том числе:
        </t>
    </r>
    <r>
      <rPr>
        <b/>
        <i/>
        <sz val="10"/>
        <rFont val="Arial"/>
        <family val="2"/>
      </rPr>
      <t>по договорам аренды лесных участков</t>
    </r>
  </si>
  <si>
    <t>стр.14020&gt;=стр.14022</t>
  </si>
  <si>
    <t xml:space="preserve">             из них:
                         - по действующим договорам</t>
  </si>
  <si>
    <t>стр.23010&gt;=стр.23021</t>
  </si>
  <si>
    <t xml:space="preserve">                         - по расторгнутым договорам</t>
  </si>
  <si>
    <t>стр.23020&gt;=стр.23022</t>
  </si>
  <si>
    <t xml:space="preserve">       по договорам купли-продажи лесных насаждений</t>
  </si>
  <si>
    <t>стр.26010&gt;=стр.26020</t>
  </si>
  <si>
    <t xml:space="preserve">       пени и неустойки за нарушение условий договоров аренды лесных    
      участков и купли-продажи лесных насаждений</t>
  </si>
  <si>
    <t xml:space="preserve">      штрафы, ущербы</t>
  </si>
  <si>
    <t>1</t>
  </si>
  <si>
    <t>Направлено уведомлений о нарушении сроков внесения платежей</t>
  </si>
  <si>
    <t>штук</t>
  </si>
  <si>
    <t>2</t>
  </si>
  <si>
    <t>3</t>
  </si>
  <si>
    <t>4</t>
  </si>
  <si>
    <t>Направлено заявлений в банк должника о принудительном списании задолженности (инкассо)</t>
  </si>
  <si>
    <t>4.1.</t>
  </si>
  <si>
    <r>
      <t xml:space="preserve">   </t>
    </r>
    <r>
      <rPr>
        <sz val="10"/>
        <color indexed="8"/>
        <rFont val="Arial"/>
        <family val="2"/>
      </rPr>
      <t>в том числе:</t>
    </r>
    <r>
      <rPr>
        <sz val="10"/>
        <rFont val="Arial"/>
        <family val="2"/>
      </rPr>
      <t xml:space="preserve">
       исполнение инкассовых поручений с поступлением средств</t>
    </r>
  </si>
  <si>
    <t>5</t>
  </si>
  <si>
    <t>кол-во</t>
  </si>
  <si>
    <r>
      <t xml:space="preserve">6
</t>
    </r>
    <r>
      <rPr>
        <sz val="10"/>
        <rFont val="Arial"/>
        <family val="2"/>
      </rPr>
      <t>6.1.</t>
    </r>
  </si>
  <si>
    <r>
      <rPr>
        <b/>
        <sz val="10"/>
        <rFont val="Arial"/>
        <family val="2"/>
      </rPr>
      <t>Привлечение к административной ответственности:</t>
    </r>
    <r>
      <rPr>
        <sz val="10"/>
        <rFont val="Arial"/>
        <family val="2"/>
      </rPr>
      <t xml:space="preserve">
        - количество постановлений об административном правонарушении</t>
    </r>
  </si>
  <si>
    <t>6.2.</t>
  </si>
  <si>
    <t xml:space="preserve">        - сумма штрафа</t>
  </si>
  <si>
    <t>7</t>
  </si>
  <si>
    <t>7.1.</t>
  </si>
  <si>
    <t xml:space="preserve">   в том числе:
        по договорам аренды лесных участков</t>
  </si>
  <si>
    <t>7.2.</t>
  </si>
  <si>
    <t xml:space="preserve">        по договорам купли-продажи лесных насаждений                </t>
  </si>
  <si>
    <t>8</t>
  </si>
  <si>
    <t>8.1.</t>
  </si>
  <si>
    <t xml:space="preserve">      по договорам аренды лесных участков</t>
  </si>
  <si>
    <t>8.1.1.</t>
  </si>
  <si>
    <t xml:space="preserve">              - по расторжению договоров аренды лесного участка</t>
  </si>
  <si>
    <t>8.1.2.</t>
  </si>
  <si>
    <t xml:space="preserve">              - по взысканию задолженности</t>
  </si>
  <si>
    <t>8.1.3.</t>
  </si>
  <si>
    <t xml:space="preserve">              - по взысканию задолженности и расторжению договоров </t>
  </si>
  <si>
    <t xml:space="preserve">8.2.
8.2.1.
</t>
  </si>
  <si>
    <r>
      <rPr>
        <i/>
        <sz val="10"/>
        <rFont val="Arial"/>
        <family val="2"/>
      </rPr>
      <t xml:space="preserve">   </t>
    </r>
    <r>
      <rPr>
        <b/>
        <i/>
        <sz val="10"/>
        <rFont val="Arial"/>
        <family val="2"/>
      </rPr>
      <t>по договорам купли-продажи лесных насаждений</t>
    </r>
    <r>
      <rPr>
        <i/>
        <sz val="10"/>
        <rFont val="Arial"/>
        <family val="2"/>
      </rPr>
      <t xml:space="preserve">
              -</t>
    </r>
    <r>
      <rPr>
        <sz val="10"/>
        <rFont val="Arial"/>
        <family val="2"/>
      </rPr>
      <t xml:space="preserve"> по взысканию задолженности</t>
    </r>
  </si>
  <si>
    <t>9.</t>
  </si>
  <si>
    <t>9.1.</t>
  </si>
  <si>
    <t xml:space="preserve">    по договорам аренды лесных участков:</t>
  </si>
  <si>
    <t>9.1.1</t>
  </si>
  <si>
    <r>
      <t xml:space="preserve">         </t>
    </r>
    <r>
      <rPr>
        <sz val="10"/>
        <rFont val="Arial"/>
        <family val="2"/>
      </rPr>
      <t>расторгнуть</t>
    </r>
  </si>
  <si>
    <t>9.1.2.</t>
  </si>
  <si>
    <t xml:space="preserve">         взыскать задолженность</t>
  </si>
  <si>
    <t>9.1.3.</t>
  </si>
  <si>
    <t xml:space="preserve">         взыскать задолженность и расторгнуть</t>
  </si>
  <si>
    <t>9.1.4.</t>
  </si>
  <si>
    <t xml:space="preserve">         расторгнуть договор, но прекратить в отношении взыскания задолженности</t>
  </si>
  <si>
    <t>9.1.5.</t>
  </si>
  <si>
    <t xml:space="preserve">         прекратить в связи с добровольной оплатой задолженности</t>
  </si>
  <si>
    <t>9.1.6.</t>
  </si>
  <si>
    <t xml:space="preserve">         утвердить мировое соглашение</t>
  </si>
  <si>
    <t>9.1.7.</t>
  </si>
  <si>
    <t>9.1.8.</t>
  </si>
  <si>
    <t xml:space="preserve">         удовлетворить частично </t>
  </si>
  <si>
    <t xml:space="preserve"> 9.1.9.</t>
  </si>
  <si>
    <t xml:space="preserve">         отказать полностью</t>
  </si>
  <si>
    <t xml:space="preserve"> 9.1.10.</t>
  </si>
  <si>
    <t xml:space="preserve">         прочие решения </t>
  </si>
  <si>
    <t>9.2</t>
  </si>
  <si>
    <r>
      <t xml:space="preserve">   </t>
    </r>
    <r>
      <rPr>
        <b/>
        <i/>
        <sz val="10"/>
        <rFont val="Arial"/>
        <family val="2"/>
      </rPr>
      <t xml:space="preserve"> по договорам купли-продажи лесных насаждений: </t>
    </r>
  </si>
  <si>
    <t>9.2.1.</t>
  </si>
  <si>
    <t>9.2.2.</t>
  </si>
  <si>
    <r>
      <t xml:space="preserve"> </t>
    </r>
    <r>
      <rPr>
        <i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удовлетворить частично </t>
    </r>
  </si>
  <si>
    <t>9.2.3.</t>
  </si>
  <si>
    <t>9.2.4.</t>
  </si>
  <si>
    <r>
      <rPr>
        <b/>
        <sz val="10"/>
        <rFont val="Arial"/>
        <family val="2"/>
      </rPr>
      <t xml:space="preserve">10
</t>
    </r>
    <r>
      <rPr>
        <sz val="10"/>
        <rFont val="Arial"/>
        <family val="2"/>
      </rPr>
      <t>10.1.</t>
    </r>
  </si>
  <si>
    <r>
      <rPr>
        <b/>
        <i/>
        <sz val="11"/>
        <rFont val="Arial"/>
        <family val="2"/>
      </rPr>
      <t xml:space="preserve">Федеральная служба судебных приставов   </t>
    </r>
    <r>
      <rPr>
        <b/>
        <i/>
        <sz val="10"/>
        <rFont val="Arial"/>
        <family val="2"/>
      </rPr>
      <t xml:space="preserve">
        по договорам аренды лесных участков:</t>
    </r>
  </si>
  <si>
    <t>10.1.1.</t>
  </si>
  <si>
    <t xml:space="preserve">           ведется исполнительное производство
           (возбуждено до 1 января отчетного года)</t>
  </si>
  <si>
    <t>10.1.2.</t>
  </si>
  <si>
    <t xml:space="preserve">           возбуждено исполнительное производство в отчетном году</t>
  </si>
  <si>
    <t>10.1.3.</t>
  </si>
  <si>
    <t xml:space="preserve">           окончено исполнительное производство
           (из-за невозможности взыскать задолженность)</t>
  </si>
  <si>
    <t>10.1.4.</t>
  </si>
  <si>
    <t xml:space="preserve">           отказано в возбуждении исполнительного производства </t>
  </si>
  <si>
    <t>10.1.5.</t>
  </si>
  <si>
    <t xml:space="preserve">           прочие решения ФССП</t>
  </si>
  <si>
    <t>10.1.6.</t>
  </si>
  <si>
    <t xml:space="preserve">          Всего взыскано платежей ФССП в отчетном году</t>
  </si>
  <si>
    <t>10.2</t>
  </si>
  <si>
    <t xml:space="preserve">
10.2.1.</t>
  </si>
  <si>
    <t xml:space="preserve">         ведется исполнительное производство
         (возбуждено до 1 января отчетного года)</t>
  </si>
  <si>
    <t>10.2.2.</t>
  </si>
  <si>
    <t xml:space="preserve">         возбуждено исполнительное производство в отчетном году</t>
  </si>
  <si>
    <t>10.2.3.</t>
  </si>
  <si>
    <t xml:space="preserve">         окончено исполнительное производство
         (из-за невозможности взыскать задолженность)</t>
  </si>
  <si>
    <t>10.2.4.</t>
  </si>
  <si>
    <t xml:space="preserve">         отказано в возбуждении исполнительного производства </t>
  </si>
  <si>
    <t>10.2.5.</t>
  </si>
  <si>
    <t xml:space="preserve">         прочие решения ФССП</t>
  </si>
  <si>
    <t>10.2.6.</t>
  </si>
  <si>
    <t xml:space="preserve">         Всего взыскано платежей  ФССП в отчетном году</t>
  </si>
  <si>
    <t>10.3</t>
  </si>
  <si>
    <t xml:space="preserve">    пени, неустойки, административные штрафы, ущербы:</t>
  </si>
  <si>
    <t>10.3.1.</t>
  </si>
  <si>
    <t xml:space="preserve">          ведется исполнительное производство
          (возбуждено до 1 января отчетного года)</t>
  </si>
  <si>
    <t>10.3.2.</t>
  </si>
  <si>
    <r>
      <t xml:space="preserve">         </t>
    </r>
    <r>
      <rPr>
        <sz val="10"/>
        <rFont val="Arial"/>
        <family val="2"/>
      </rPr>
      <t xml:space="preserve"> возбуждено исполнительное производство в отчетном году</t>
    </r>
  </si>
  <si>
    <t>10.3.3.</t>
  </si>
  <si>
    <t xml:space="preserve">          окончено исполнительное производство
          (из-за невозможности взыскать задолженность)</t>
  </si>
  <si>
    <t>10.3.4.</t>
  </si>
  <si>
    <t xml:space="preserve">          отказано в возбуждении исполнительного производства </t>
  </si>
  <si>
    <t>10.3.5.</t>
  </si>
  <si>
    <t xml:space="preserve">        Всего взыскано платежей ФССП в отчетном году</t>
  </si>
  <si>
    <t>10.4.</t>
  </si>
  <si>
    <r>
      <t xml:space="preserve">    </t>
    </r>
    <r>
      <rPr>
        <b/>
        <i/>
        <sz val="10"/>
        <rFont val="Arial"/>
        <family val="2"/>
      </rPr>
      <t>заключено соглашение с ФССП (да -"1", нет - "0")</t>
    </r>
  </si>
  <si>
    <r>
      <t xml:space="preserve">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
11.1.</t>
    </r>
  </si>
  <si>
    <r>
      <rPr>
        <b/>
        <sz val="10"/>
        <rFont val="Arial"/>
        <family val="2"/>
      </rPr>
      <t>Обжалование действий судебного пристава</t>
    </r>
    <r>
      <rPr>
        <i/>
        <sz val="10"/>
        <rFont val="Arial"/>
        <family val="2"/>
      </rPr>
      <t xml:space="preserve">
   </t>
    </r>
    <r>
      <rPr>
        <b/>
        <i/>
        <sz val="10"/>
        <rFont val="Arial"/>
        <family val="2"/>
      </rPr>
      <t xml:space="preserve"> подано жалоб</t>
    </r>
  </si>
  <si>
    <t>11.1.1.</t>
  </si>
  <si>
    <r>
      <t xml:space="preserve">    </t>
    </r>
    <r>
      <rPr>
        <sz val="10"/>
        <color indexed="8"/>
        <rFont val="Arial"/>
        <family val="2"/>
      </rPr>
      <t xml:space="preserve">  в том числе:</t>
    </r>
    <r>
      <rPr>
        <sz val="10"/>
        <rFont val="Arial"/>
        <family val="2"/>
      </rPr>
      <t xml:space="preserve">
                жалоба в порядке подчиненности</t>
    </r>
  </si>
  <si>
    <t xml:space="preserve"> 11.1.2.</t>
  </si>
  <si>
    <t xml:space="preserve">                 в судебные органы</t>
  </si>
  <si>
    <t>11.2.
11.2.1.</t>
  </si>
  <si>
    <r>
      <rPr>
        <b/>
        <i/>
        <sz val="10"/>
        <rFont val="Arial"/>
        <family val="2"/>
      </rPr>
      <t xml:space="preserve">    результат рассмотрения жалоб:</t>
    </r>
    <r>
      <rPr>
        <b/>
        <sz val="10"/>
        <rFont val="Arial"/>
        <family val="2"/>
      </rPr>
      <t xml:space="preserve">
      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удовлетворено</t>
    </r>
  </si>
  <si>
    <t>11.2.1.1</t>
  </si>
  <si>
    <t xml:space="preserve">            в том числе:
                - в порядке подчиненности</t>
  </si>
  <si>
    <t>11.2.1.2</t>
  </si>
  <si>
    <t xml:space="preserve">                - судебными органами</t>
  </si>
  <si>
    <t>11.2.2.</t>
  </si>
  <si>
    <r>
      <t xml:space="preserve">         </t>
    </r>
    <r>
      <rPr>
        <i/>
        <sz val="10"/>
        <rFont val="Arial"/>
        <family val="2"/>
      </rPr>
      <t xml:space="preserve"> отказано</t>
    </r>
  </si>
  <si>
    <t>11.2.2.1</t>
  </si>
  <si>
    <t xml:space="preserve">            в том числе:
               - в порядке подчиненности</t>
  </si>
  <si>
    <t>11.2.2.2</t>
  </si>
  <si>
    <t xml:space="preserve">               - судебными органами</t>
  </si>
  <si>
    <t>12.1.</t>
  </si>
  <si>
    <t xml:space="preserve">  из них:
         прокуратурой вынесено представление об устранении нарушений</t>
  </si>
  <si>
    <t>Процедуры банкротства</t>
  </si>
  <si>
    <t>13.1.</t>
  </si>
  <si>
    <t xml:space="preserve"> в том числе:
     подано заявлений об инициировании конкурсного производства о банкротстве</t>
  </si>
  <si>
    <t>13.2.</t>
  </si>
  <si>
    <t xml:space="preserve">     подано заявлений о включении задолженности в реестр требований кредиторов</t>
  </si>
  <si>
    <t>13.3.</t>
  </si>
  <si>
    <t xml:space="preserve">     включены в 3 очередь реестра требований кредиторов</t>
  </si>
  <si>
    <t>13.4.</t>
  </si>
  <si>
    <t xml:space="preserve">     включены "за реестр требований кредиторов"</t>
  </si>
  <si>
    <t>13.5.</t>
  </si>
  <si>
    <t>13.6.</t>
  </si>
  <si>
    <t xml:space="preserve">     другое</t>
  </si>
  <si>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
14.1</t>
    </r>
  </si>
  <si>
    <t>14.2</t>
  </si>
  <si>
    <t>14.3</t>
  </si>
  <si>
    <t xml:space="preserve">        другое</t>
  </si>
  <si>
    <t xml:space="preserve">Сумма задолженности, признанная безнадежной к взысканию </t>
  </si>
  <si>
    <t>15.1.</t>
  </si>
  <si>
    <t xml:space="preserve">   из них исключены из ЕГРЮЛ или ЕГРИП, всего</t>
  </si>
  <si>
    <t>15.1.1.</t>
  </si>
  <si>
    <t xml:space="preserve">          в том числе:
                   по договорам аренды лесных участков</t>
  </si>
  <si>
    <t>15.1.2</t>
  </si>
  <si>
    <t xml:space="preserve">                   по договорам купли-продажи лесных насаждений</t>
  </si>
  <si>
    <t>15.1.3</t>
  </si>
  <si>
    <t xml:space="preserve">                   пени, неустойки</t>
  </si>
  <si>
    <t>15.1.4</t>
  </si>
  <si>
    <t xml:space="preserve">                   административные штрафы, ущербы</t>
  </si>
  <si>
    <t xml:space="preserve"> (подпись)</t>
  </si>
  <si>
    <t>(расшифровка подписи)</t>
  </si>
  <si>
    <t>(телефон)</t>
  </si>
  <si>
    <t>Информация о мерах по возмещению задолженностей (недоимок) по платежам за использование лесов в федеральный бюджет</t>
  </si>
  <si>
    <t xml:space="preserve">(наименование лесничества)
</t>
  </si>
  <si>
    <t>нарастающим итогом с начала года</t>
  </si>
  <si>
    <t>Руководитель</t>
  </si>
  <si>
    <t xml:space="preserve"> (дата составления документа)</t>
  </si>
  <si>
    <t xml:space="preserve"> (должность)</t>
  </si>
  <si>
    <t xml:space="preserve">Б       </t>
  </si>
  <si>
    <t>1-недоимки</t>
  </si>
  <si>
    <t>Направлено претензионных писем об оплате задолженности по арендной плате по договорам аренды лесных участков</t>
  </si>
  <si>
    <t>Направлено предложений о расторжении договоров аренды лесных участков</t>
  </si>
  <si>
    <t>Проведено заседаний комиссии по работе с лесопользователями, имеющими задолженность в бюджеты бюджетной системы Российской Федерации</t>
  </si>
  <si>
    <r>
      <t xml:space="preserve">Находится </t>
    </r>
    <r>
      <rPr>
        <b/>
        <sz val="10"/>
        <color indexed="8"/>
        <rFont val="Arial"/>
        <family val="2"/>
      </rPr>
      <t>дел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на рассмотрении в арбитражном суде и в судах общей юрисдикции (возбуждено до 1 января отчетного года) - </t>
    </r>
    <r>
      <rPr>
        <b/>
        <sz val="10"/>
        <color indexed="8"/>
        <rFont val="Arial"/>
        <family val="2"/>
      </rPr>
      <t>всего</t>
    </r>
  </si>
  <si>
    <r>
      <t>Принятие в производство дел в арбитражном суде и в судах общей юрисдикции в отчетном году:</t>
    </r>
    <r>
      <rPr>
        <i/>
        <sz val="10"/>
        <rFont val="Arial"/>
        <family val="2"/>
      </rPr>
      <t xml:space="preserve">      </t>
    </r>
  </si>
  <si>
    <t>Принятые арбитражным судом и судами общей юрисдикции решения:</t>
  </si>
  <si>
    <t xml:space="preserve">         оставить без рассмотрения ввиду введения в отношении должника 
         процедуры банкротства</t>
  </si>
  <si>
    <t>Обращение в прокуратуру с целью оказания содействия</t>
  </si>
  <si>
    <t xml:space="preserve">     вынесено определение арбитражного суда о завершении конкурсного  
     производства</t>
  </si>
  <si>
    <r>
      <rPr>
        <b/>
        <sz val="10"/>
        <rFont val="Arial"/>
        <family val="2"/>
      </rPr>
      <t>Исполнительное производство:</t>
    </r>
    <r>
      <rPr>
        <sz val="10"/>
        <rFont val="Arial"/>
        <family val="2"/>
      </rPr>
      <t xml:space="preserve">
      направление судебным приставам акта органов, осуществляющих контрольные функции о взыскании задолженности</t>
    </r>
  </si>
  <si>
    <t xml:space="preserve">      принятие  мер принудительного исполнения посредством обращения взыскания на принадлежащие должнику имущественные права в виде права на  долгосрочную аренду лесного участка</t>
  </si>
  <si>
    <t>Межформенный контроль
форм 6-ОИП и 7-ОИП</t>
  </si>
  <si>
    <t>формула</t>
  </si>
  <si>
    <t>стр.10000 гр.1 = стр.10 гр.9 2-ОИП</t>
  </si>
  <si>
    <t>стр.10020 гр.1 = стр.11 гр.9 2-ОИП</t>
  </si>
  <si>
    <t>стр.10010 гр.1 = стр.12 гр.9 2-ОИП</t>
  </si>
  <si>
    <t>стр.10030 гр.1 = стр.19 гр.9 2-ОИП</t>
  </si>
  <si>
    <t>стр.10040 гр.1 = стр.(15+17+18) гр.9 2-ОИП</t>
  </si>
  <si>
    <t>стр.26010 гр.1 = стр.10 гр.14 2-ОИП</t>
  </si>
  <si>
    <r>
      <t>Ver.</t>
    </r>
    <r>
      <rPr>
        <b/>
        <sz val="10"/>
        <color indexed="10"/>
        <rFont val="Arial"/>
        <family val="2"/>
      </rPr>
      <t xml:space="preserve"> 9.1</t>
    </r>
  </si>
  <si>
    <t>28.03.2016</t>
  </si>
  <si>
    <t>Новгородская обл. Комитет ЛХиЛП</t>
  </si>
  <si>
    <t>007</t>
  </si>
  <si>
    <t>декабрь</t>
  </si>
  <si>
    <t>Боровичское</t>
  </si>
  <si>
    <t>ООО "Боровичский леспромхоз"</t>
  </si>
  <si>
    <t>5320020076</t>
  </si>
  <si>
    <t>08.04.2008г.</t>
  </si>
  <si>
    <t>ООО "Вега"</t>
  </si>
  <si>
    <t>7810080409</t>
  </si>
  <si>
    <t>07.12.2007г.</t>
  </si>
  <si>
    <t xml:space="preserve">Договор аренды расторгнут в 2010 году. Постановление об окончании исполнительного производства от 29.11.2011.ИЛ направлены повторно 14.05.12г.ИП возбуждено 22.05.12г.                              21.12.16. исключение из ЕГРЮЛ. </t>
  </si>
  <si>
    <t>ООО "Боровичское ДЭП"</t>
  </si>
  <si>
    <t>5320018782</t>
  </si>
  <si>
    <t>76/с</t>
  </si>
  <si>
    <t>07.12.2009г.</t>
  </si>
  <si>
    <t>Договор аренды расторгнут. Решение суда о взыскании задолженности от 24.08.2011, 12.12.2011, 13.02.2012 гг. Постановления о возбуждении исполнительного производства от 21.10.211, 07.03.2012,05.04.2012. Окончено ИП 30.08.12г с актом о невозможности взыскания. Возбуждено повторно 11.01.2013г. Окончено 13.06.2013г с актом о невозможности взыскания.ИП возбуждено11.11.2013Постановление  об окончании ИП от 30.04.2014 г. Направлено повторно 31.10.2014 г.  Постановлении и возбуждении ИП от 15.12.2014. Исключен из ЕГРЮЛ по решению налогового органа 27.01.2016.</t>
  </si>
  <si>
    <t>Валдайское</t>
  </si>
  <si>
    <t>ООО "Валдайлесстрой"</t>
  </si>
  <si>
    <t>5302009721</t>
  </si>
  <si>
    <t>Иск в АС НО по сроку 15.06.   Решение суда от 25.08.14 о взыскании.  2. Претензия на расторжение от 23.07.2014. 3. Иск в суд от 30.07.14 .  Решение суда от 29.09.14 о взыскании по сроку 15.07.  4. Решение АС НО от  19.11.2014 взыскать задолженность в полном объеме  и расторгнуть ДА. Увед.  от 16.12.2014. Иск от 22.12.2014 по сроку 15.12.14. Решение от 28.01.2015. Арендатор подал апелляцию от  23.12.2014. Возбуждены ИП  11958/15/53003-ИП    от 08.10.2014,  11967/15/53003-ИП от 17.11.2014,    11944/15/53003-ИП от 15.01.2015, 27.03.2015 от   27.03.2015. ИП   приостановлены до 25.05.15 на основании п.5 ч.1 ст.40, ст.14, 42, 45 ФЗ от 02.10.2007 № 229. Задолженнсть вкючена в реестр требований кредиторов Определением АС НО от 08.04.2015 дело  А 44-8348/2014. Суд 11.08.2015. ИП прекращены 11.09.2015 ИП окончено 18.11.2015 в связи с тем что организация банкрот и направлении ИЛ КУ.Суд 06.04.2016. Суд 11.10.2016. След.заседание суда 11.04.2017, 5.03.2015 приостановлено до 25.05.15 на основании п.5 ч.1 ст.40, ст.14, 42, 45 ФЗ от 02.10.2007 № 229. Задолженнсть вкючена в реестр требований кредиторов Определением АС НО от 08.04.2015 дело  А 44-8348/2014. Суд 11.08.2015ИП прекращено 11.09.2015 ИП окончено 18.11.2015 в связи с тем что организация банкрот и направлении ИЛ КУ.Суд 06.04.2016. Суд 11.10.2016. След.заседание суда 11.04.2017</t>
  </si>
  <si>
    <t>ООО "Валдайнеруд"</t>
  </si>
  <si>
    <t>5302009834</t>
  </si>
  <si>
    <t>№436/с</t>
  </si>
  <si>
    <t>22.12.2014</t>
  </si>
  <si>
    <t>ООО "ДЛТК"</t>
  </si>
  <si>
    <t>5304004292</t>
  </si>
  <si>
    <t>Демянское</t>
  </si>
  <si>
    <t>224</t>
  </si>
  <si>
    <t>30.04.2009</t>
  </si>
  <si>
    <t>Договор аренды расторгнут. Решение суда о взыскании задолженности.Постановление о возбуждении ИП от 10.11.11г.ИЛ направлены в УФССП по Санкт-Петербургу. ИП возбуждено повторно 03.09.12 в ОСП Московского района г.Санкт-Петербурга. Окончено ИП с актом 10.09.2014.  Возбуждено ИП 16.10.2015. ИП окончено с актом 16.12.2015. ИЛ направлены повторно 16.06.2016. Исключен из ЕГРЮЛ 23.12.16</t>
  </si>
  <si>
    <t>ООО "Кневлес"</t>
  </si>
  <si>
    <t>5304005553</t>
  </si>
  <si>
    <t>245</t>
  </si>
  <si>
    <t>24.11.2009</t>
  </si>
  <si>
    <t>1.ДА расторгнут 20.05.2015 по решению АС НО( дело А44-2157/2015)                      2.Решением АС НО по делу А44-9277/2014 от 12.05.2015г задолженность взыскана по срокам 15.02.2015, 15.03.2015, 15.04.2015.   Возбуждено ИП №2890/15/53005-ИП от 16.07.15                                                                                     3.Иск на взыскание по сроку 15.05.2015 от 25.05.2015 Дело А 44-4116/2015. 4.Заявление об обеспечении от 25.05.15 Определение АС НО от 26.05.15 в обеспечении отказать.                                                                            5.Уточнение иска по делу А44-4116/2015 от 26.06.15 по сроку 15.06. 6.Решение АС НО от 01.09.2015 по делу А44-4116/2015 о взыскании по срокам 15.05,15.06.   Возбуждены ИП  4682/15/53005-ИП, 4681/15/53005-ИП от 10.12.2015. Окончены все ИП 19.08.2016 с актом.</t>
  </si>
  <si>
    <t>Крестецкое</t>
  </si>
  <si>
    <t>ИП Плющик В.М.</t>
  </si>
  <si>
    <t>530500009413</t>
  </si>
  <si>
    <t>10.04.2016</t>
  </si>
  <si>
    <t>ООО "Валдай Форест"</t>
  </si>
  <si>
    <t>5308002909</t>
  </si>
  <si>
    <t>258</t>
  </si>
  <si>
    <t>05.02.2010</t>
  </si>
  <si>
    <t>СПК "Русь"</t>
  </si>
  <si>
    <t>5305005274</t>
  </si>
  <si>
    <t>104</t>
  </si>
  <si>
    <t>02.06.2008</t>
  </si>
  <si>
    <t>ООО "Вильи горы"</t>
  </si>
  <si>
    <t>5305005588</t>
  </si>
  <si>
    <t>54</t>
  </si>
  <si>
    <t>09.04.2008</t>
  </si>
  <si>
    <t>221</t>
  </si>
  <si>
    <t>27.01.2009</t>
  </si>
  <si>
    <t>ООО "Крестцы</t>
  </si>
  <si>
    <t>5305005316</t>
  </si>
  <si>
    <t>116</t>
  </si>
  <si>
    <t>30,07,2008</t>
  </si>
  <si>
    <t>ООО "Свега"</t>
  </si>
  <si>
    <t>5311007336</t>
  </si>
  <si>
    <t>Решением суда от 02.03.2012г.№А44-279/2012 задолженность взыскана в полном объеме. ИП окончено 16.08.2012гс актом о невозможности взыскания.Возбуждено повторно 29.12.12г. Окончено 26.03.13г с актом о невозможности взыскания.     Возбуждено 18.05.2015.Оконченно 29.09.2015г. Исключен из ЕГРЮЛ 27.01.2016г.</t>
  </si>
  <si>
    <t>Любытинское</t>
  </si>
  <si>
    <t>ИП Леонтьев Александр Васильевич</t>
  </si>
  <si>
    <t>530600012392</t>
  </si>
  <si>
    <t>№109</t>
  </si>
  <si>
    <t>30.07.2008г.</t>
  </si>
  <si>
    <t>ООО "Дельта - Новоконлес"</t>
  </si>
  <si>
    <t>5321087027</t>
  </si>
  <si>
    <t>№52</t>
  </si>
  <si>
    <t>09.04.2008г.</t>
  </si>
  <si>
    <t>Договор аренды расторгнут. Постановление об окончании исполнительного производства в связи с банкротством. Ил направлены КУ. Дело А44-5803/2009 о банкротстве прекращено 12.09.11г. Оригиналы ИЛ у КУ. Иск в АС НО от 06.02.2014г о выдаче дубликатов ИЛ. Определение от 28.03.14 в иске отказать.</t>
  </si>
  <si>
    <t>ООО "Городно"</t>
  </si>
  <si>
    <t>5306006030</t>
  </si>
  <si>
    <t>№14</t>
  </si>
  <si>
    <t>25.12.2002г.</t>
  </si>
  <si>
    <t xml:space="preserve">Договор аренды расторгнут. Решением суда задолженность взыскана в полном объеме.ИП окончено 11.03.09г.Заявление в АС НО о выдачи дубликатов ИЛ. Дубликаты ИЛ направлены в ССП 17.07.13г. ИП возбуждено 20.08.13г Оконченно от 08.09.2015г. *Должник исключен из ЕГРЮЛ 08.04.2015г.  </t>
  </si>
  <si>
    <t>ЗАО "Агро"</t>
  </si>
  <si>
    <t>5306005816</t>
  </si>
  <si>
    <t>№94</t>
  </si>
  <si>
    <t>02.06.2008г.</t>
  </si>
  <si>
    <t>Договор аренды расторгнут. Постановление об окончании исполнительного производства от 12.12.2011. Возбуждено ИП 15.03.2012. Окончено 24.10.2012. Возбуждено вновь 17.12.2012. ИП окончено с актом 31.01.2014. Возбуждено ИП 05.09.2014 . Окончено ИП 18.11.2015 с актом 46,1,4Принято решение о предстоящем исключении из ЕГРЮЛ 18.01.2016. Действующее с 24.04.16. Возбуждено ИП 08.06.16</t>
  </si>
  <si>
    <t>ООО "Интервуд"</t>
  </si>
  <si>
    <t>5306005982</t>
  </si>
  <si>
    <t>№39</t>
  </si>
  <si>
    <t>19.03.2008г.</t>
  </si>
  <si>
    <t>Решение суда от 22.02.2012 №А44-5017/2011 о взыскании. Постановление о возбуждении ИП от 11.04.2012.Окончно 30.08.13г с актом о невозможности взыскания.Возбуждено повторно 25.02.2014 *Оконченно 03.11.2015г.. Возбуждено ИП 08.06.2016. Окончено Ип с актом 28.09.2016</t>
  </si>
  <si>
    <t>ИП Кустова Е.В.</t>
  </si>
  <si>
    <t>530600545200</t>
  </si>
  <si>
    <t>№89</t>
  </si>
  <si>
    <t>02.04.2008г.</t>
  </si>
  <si>
    <t>ИП Зимарев В.Г.</t>
  </si>
  <si>
    <t>№85</t>
  </si>
  <si>
    <t>Доачисление за 2013,2014,2015гг)глашение о  внесении изменений в ДА от 19.04.2016.  Иск в АС НО от 15.06.2016 (дело А44-4944/2016) Решение АС НО от 15.09.2016 о взыскании задолженности Возбуждено ИП 05.12.16</t>
  </si>
  <si>
    <t>Маловишерское</t>
  </si>
  <si>
    <t>ЗАО "Интербалт Трейдинг"</t>
  </si>
  <si>
    <t>7722077611</t>
  </si>
  <si>
    <t>без номера</t>
  </si>
  <si>
    <t>26.07.1999</t>
  </si>
  <si>
    <t>Договор аренды расторгнут. Постановление о повторном возбуждении исполнительного производства от 11.07.2011. Должник исключен из ЕГРЮЛ 05.10.2015 по решению налогового ргана.</t>
  </si>
  <si>
    <t>ООО "Архипелаг"</t>
  </si>
  <si>
    <t>5321063932</t>
  </si>
  <si>
    <t>9</t>
  </si>
  <si>
    <t>17.06.2002</t>
  </si>
  <si>
    <t xml:space="preserve">Договор аренды расторгнут. Постановление об окончании исполнительного производства.Повторное возбуждение ИП от 05.08.20011. Решением суда завершена процедура замены стороны ответчика на ООО "АКТиВ" Ип возбуждено 05.09.13. Окончено ИП 17.12.2014     с актом.  Направлен ИЛ в ССП 15.02.2016. Возбуждено ИП 03.03.2016  . Налоговым органом 01.04.2016 принято решение  о предстоящем исключении должника из ЕГРЮЛ . Должник исключен из ЕГРЮЛ 29.07.2016 </t>
  </si>
  <si>
    <t>02.09.2004</t>
  </si>
  <si>
    <t xml:space="preserve">Договор аренды расторгнут. Постановление об окончании исполнительного производства.Повторное возбуждение ИП от 28.07.20011. Решением суда завершена процедура замены стороны ответчика на ООО "АКТиВ" Возбуждено ИП 25.11.2013. окончено с актом 30.12.2015      Налоговым органом 01.04.2016 принято решение  о предстоящем исключении должника из ЕГРЮЛ . Должник исключен из ЕГРЮЛ 29.07.2016              </t>
  </si>
  <si>
    <t>ООО "Волхов"</t>
  </si>
  <si>
    <t>5307005400</t>
  </si>
  <si>
    <t>15.01.2008</t>
  </si>
  <si>
    <t>Договор аренды расторгнут. Постановление о возбуждении ИП. от 17.12.10 Окончено ИП с актом о невозможности взыскания 18.12.2012. ИЛ направлены в ССП повторно 13.02.13г. ИП окончено 22.10.13 с актом. ИЛ направлены повторно 15.07.2014. Возбуждено ИП 22.07.2014. ИП окончено 25.09.2015-невозможно установить местонахождение должника. Возбуждено ИП 08.05.2016</t>
  </si>
  <si>
    <t>ООО "Гамма-Сервис"</t>
  </si>
  <si>
    <t>7826108554</t>
  </si>
  <si>
    <t>1.Решение арбитражного суда от 12.03.07 (767732,86в т.ч. мин.ст. 575444,86 руб, 192288 руб.) Исполнительные листы 2 шт.от 12.03.07. Определением суда от 20.08.2010 г. востановлен пропущенный срок для предьявления исполн.листа на взыскание Выдан судом 29.12.2010 года.Заявление о принятии к исполн. от 14.01.11. ^Возбуждено ИП 01.03.2011. Запрос в ССП № 130 от 03.05.2011. Ответа не поступало.Письмо в прокуратуру № 141 от 22.05.2012. Запрос в ССП № 143 от 22.05.2012. Ответ № 10812 от 15.06.2012 г -  проведена ФЭП - имущества нет в счет погашения задолженности.По приказу №773 от 04.09.15 списана задолженность в ОБ в сумме 192288 ИП в ФБ возбуждено 18.03.16
2.Решение арбитражного суда от 29.08.07 года. (767676 вт.ч. ФБ-479797, ОБ-287879) Исполнительный лист 060875 от 10.10.2007г Заявление судеб.приставам №1533 от 25.10.07 Постановление о возбуждении исп.пр. от 07.11.07. По акту сверки с ССП - п.4 ст.46 у должника отсутствует имущество на котрое можно обратить взыскание.Возбуждено 07.11.2007. Письмо в прокуратуру № 141 от 22.05.2012. Запрос в ССП № 143 от 22.05.2012. Ответа нет.
3.Решение Арбитражного суда от 12.02.08(516479в т.ч. ФБ-323925,ОБ-192554) Исполнительный лист 062348 от 24.03.08. Заявление судеб.приставам №47 от 27.03.08 Постановление о возбуждении исп.пр. от 18.04.08. Постановление об окончании исп. пр. от 01.12.08 (Акт о том, что по данному адресу нет, имущества не обнаружено) По акту сверки с ССП - вернули 01.12.2008 без исполнения.Направлен  ИЛ повторно № 266 от 07.12.2012 г</t>
  </si>
  <si>
    <t>ООО "Дуэт"</t>
  </si>
  <si>
    <t>7826089196</t>
  </si>
  <si>
    <t>21.10.2004</t>
  </si>
  <si>
    <t>Договор аренды расторгнут. Возбуждено ИП 15.09.2011. ИЛ перенаправлены из г.Колпино в г. СПб Повторно возбуждено 25.04.12. Должник исключен из ЕГРЮЛ 16.04.2014 по решению налогового ргана</t>
  </si>
  <si>
    <t>ООО "РЦП"</t>
  </si>
  <si>
    <t>5307003868</t>
  </si>
  <si>
    <t>19.12.2006</t>
  </si>
  <si>
    <t>Договор аренды расторгнут.  Возбуждено ИП повторно 10.10.2013. Окончено с актом 21.11.2013. Возбуждено  ИП  04.08.2014. ОконченоИП  с актом 25.09.2014. Возбуждено ИП 08.04.2015. Окончено ИП 21.05.2015 с актом. Возбуждено ИП 27.01.2016. Окончено с актом 29.01.2016. Исключен из ЕГРЮЛ 20.04.2016 порешению налогового органа</t>
  </si>
  <si>
    <t>ООО "СВ"</t>
  </si>
  <si>
    <t>7825487282</t>
  </si>
  <si>
    <t>12.09.2003</t>
  </si>
  <si>
    <t>Договор аренды расторгнут. ИП окончено 29.02.2012 с актом о невозможности взыскания. Повторное возбуждение ИП 31.07.2012. Окончено 21.12.12 с актом о невохзможности взыскания. Возбуждено ИП 18.02.2014. Окончено ип 31.10.2014 с актом. Возбуждено ИП 04.03.2016. Окончено ИП 30.06.16 . Исключен из ЕГРЮЛ 12.12.13</t>
  </si>
  <si>
    <t>ООО "Торговый дом "Картон"</t>
  </si>
  <si>
    <t>5307005791</t>
  </si>
  <si>
    <t>176</t>
  </si>
  <si>
    <t>29.09.2008</t>
  </si>
  <si>
    <t xml:space="preserve">Договор аренды расторгнут. Постановление о возбуждении исполнительного производства от 30.05.2011.Окончено ИП 23.07.2012.Повторное возбуждение ИП от  26.11.2012.Окончено 14.01.2013  с актом о невозможности взыскания. Возбуждены повторно ИП 22.07.2014, 05.11.2014. Исключен из ЕГРЮЛ по решению налогового органа 08.04.2015.ИП прекращено 11.06.2015 </t>
  </si>
  <si>
    <t>ООО "Лесоторговый холдинг"</t>
  </si>
  <si>
    <t>5307005544</t>
  </si>
  <si>
    <t>72</t>
  </si>
  <si>
    <t>1 срок неоплаты. Иск  в суд от 31.05.13 года. Решение суда от 24.10.2013 о взыскании задолженности. ИЛ направлены в ССП г. Псков 04.02.2014. Возбуждено ИП 21.02.2014. Окончено ИП с актом 20.04.2015. Возбуждено ИП 01.02.2016. Исключен  из ЕГРЮЛ 15.02.2016. ИП прекращно 24.03.2016</t>
  </si>
  <si>
    <t>ЗАО "Маловишерский лес"</t>
  </si>
  <si>
    <t>5307004396</t>
  </si>
  <si>
    <t>155</t>
  </si>
  <si>
    <t>01.09.2008</t>
  </si>
  <si>
    <t>Договор аренды расторгнут.Задолженность начислена по решению Арбитражного суда от 11.08.15г №44-4645/2015 за период 01.01.2015-25.05.2015г. Возбуждено ИП 9211/15/53008-ИП от 21.09.2015</t>
  </si>
  <si>
    <t>ООО "Находка"</t>
  </si>
  <si>
    <t>5307004371</t>
  </si>
  <si>
    <t>110</t>
  </si>
  <si>
    <t>30.07.2008</t>
  </si>
  <si>
    <t>Срок окончания действия ДА истек 28.02.15. Начислена арендная плата за период с 01.01.15 по 28.02.15 Решение АС НО от 22.06.15 по делу А44-3197/2015 взыскать.Возбуждено ИП №7353/15/53008-ИП от 16.07.15. ИЛ на исполнении</t>
  </si>
  <si>
    <t>ООО "Сантэкс"</t>
  </si>
  <si>
    <t>7805092021</t>
  </si>
  <si>
    <t>6</t>
  </si>
  <si>
    <t>16.01.2008</t>
  </si>
  <si>
    <t>1.Решение АС НО по делу А44-5425/2011 от 03.02.2012 о взыскании доначисленной АП в размере 1164,6 тыс. руб. Возбуждено ИП № 8840/12/19/53 от 19.11.12. ИЛ отозван по заявлению взыскателя 28.03.2015 . Возбуждено повторно ИП 8369/15/53019-ИП от 14.09.2015                         2.Определением АС НО по делу А44-850/2014 от 27.10.14 заключено мировое соглашение.  За неисполнение мирового соглашения ДА расторгнут 14.04.2015. Возбуждены ИП № 8618/14/53019-ИП от  14.10.14; № 37/15/53019-ИП от 16.01.15.                          Прекращены ИП 20.02.2015 ст.43 п.3,пп2.                                       Заявление о возбуждении ИП от 31.08.2015. 3. Исковое заявление от 16.01.2015 по сроку 30.12.14                                     4.Решение АС НО от 18.03.15 по делу А44-254/2015 взыскать  срок 30.12.2014. Возбуждено ИП №6792/15/53019-ИП от 27.07.15. 5.Иск  от 10.04.15 по сроку  1 кв.2015. 6. Уточнение иска по делу №А44-6229/2015 за  период  с 01.01.15 по 14.04.15 Решение о взысксании 1044,6 т.р. от 30.09.2015 по делу А44-3196/2015. Возбуждены ИП 21.12.2015 №13111/15/53019-ИП, №13112/15/53019-ИП. ИЛ на исплнении.</t>
  </si>
  <si>
    <t>ООО "Регард"</t>
  </si>
  <si>
    <t>5321143360</t>
  </si>
  <si>
    <t>15.04.16</t>
  </si>
  <si>
    <t>Претензия о неполном расчете с бюджетом от 17.08.2016. Иск в АСНО о взыскании от 28.09.2016. Дело А44-7568/2016 от 29.09.2016. Судебное заседание перенесли на 16.01.2017.</t>
  </si>
  <si>
    <t>Маревское</t>
  </si>
  <si>
    <t>ООО "Леспром-М"</t>
  </si>
  <si>
    <t>5308002708</t>
  </si>
  <si>
    <t>14.10.2008</t>
  </si>
  <si>
    <t>Договор аренды расторгнут (24.05.2010). Решения от 16.02.2010 по делу №А44-5963/2009, от 30.04.10 по делу №А44-1222/2010, от 16.11.10 по делу №А44-4968/2010 о взыскании задолженности. Постановление о возбуждении ИП от 24.08.2010.ИЛ на исполнении</t>
  </si>
  <si>
    <t>ООО "ЛЭП"</t>
  </si>
  <si>
    <t>5308002539</t>
  </si>
  <si>
    <t>187</t>
  </si>
  <si>
    <t>21.10.2008</t>
  </si>
  <si>
    <t>ООО "Като"</t>
  </si>
  <si>
    <t>5308002916</t>
  </si>
  <si>
    <t>27.12.2004</t>
  </si>
  <si>
    <t>Договор аренды расторгнут. Решение суда  от 26.05.2009 по делу №А44-366/2009 о взыскании задолженности. Начат процесс ликвидации, ИЛ переданы конкурсному управляющему.Производство по делу о банкротстве прекращено 15.08.12г ИЛ отправлены 09.04.13г повторно.Возбуждено ИП 11.04.13г Окончено 14.08.2013 с актом о невозможности взыскания.Возбуждено ИП 15.07.2014. ИП окончено с актом о невозможномти взыскания 24.11.2016</t>
  </si>
  <si>
    <t>СПК "Красная Горка"</t>
  </si>
  <si>
    <t>5308002465</t>
  </si>
  <si>
    <t>01.07.2008</t>
  </si>
  <si>
    <t>Договор аренды расторгнут. Решение суда от 16.11.10 по делу №А44-4967/2010 о взыскании задолженности. Постановление об окончании ИП от 20.12.2011. Повторное возбуждение ИП  11.05.2012. Окончено с актом о невозможности взыскания.Повторно возбуждено ИП 14.01.13г. Окончено 08.05.13г с актом о невозможности взыскания. Принято решение о предст. исключ. нед. юр.лица от 01.07.2016. Снова действующее юр.лицо с 02.11.2016</t>
  </si>
  <si>
    <t>Мошенское</t>
  </si>
  <si>
    <t>ЗАО "Мошенское"</t>
  </si>
  <si>
    <t>5309005317</t>
  </si>
  <si>
    <t>185</t>
  </si>
  <si>
    <t>Договор аренды расторгнут. Решение суда о взыскании задолженности в полном объеме. Постановление о возбуждении ИП от 25.02.2010, 09.11.2010, окончено 28.09.2012г с актом о невозможности взыскания. Возбуждено повторно 17.01.13г окончено 13.02.13г  с актом о невозможности взыскания. Возбуждено ИП 26.03.2014. ИП возвращено с актом 28.05.2015. Исключен из ЕГРЮЛ 27.01.2015</t>
  </si>
  <si>
    <t>ООО "Адепт-Вуд"</t>
  </si>
  <si>
    <t>5309005010</t>
  </si>
  <si>
    <t>27.08.1999</t>
  </si>
  <si>
    <t>Договор аренды расторгнут. Решение суда о взыскании задолженности в полном объеме. Постановление о возбуждении ИП от 16.06.2009, 09.09.2009 Окончено ИП 30.11.2012 с актом о невозможности взыскания Возбуждено повторно 12.03.13г.  ИП окончено с актом 15.12.2015. Возбуждено ИП 08.07.2016</t>
  </si>
  <si>
    <t>15.07.2005</t>
  </si>
  <si>
    <t>Договор аренды расторгнут. Решение суда о взыскании задолженности в полном объеме. Постановление о возбуждении ИП от 16.06.2009, 09.09.2010, находится на исполнении Окончено ИП 30.11.2012 с актом о невозможности взыскания Возбуждено повторно 12.03.13г. ИП окончено с атком 15.12.2015. Возбуждено ИП 08.07.2016</t>
  </si>
  <si>
    <t>ИП Мануйлов А.А.</t>
  </si>
  <si>
    <t>530900002719</t>
  </si>
  <si>
    <t>179</t>
  </si>
  <si>
    <t>Договор аренды расторгнут. Решение суда о взыскании задолженности в полном объеме. Постановление о возбуждении ИП от  10.11.2011. Окончено 28.06.2013г с актом о невозможности взыскания. Возбуждено ИП 12.03.2014. Заявление о включении в реестр требований кредиторов от 12.05.2015 г.дело А44-1377/2015. Суд 17.06.2015. Должник в стадии банкротства. ИП окончено 28.09.2015-должник признан банкротом ИЛ направлены КУ.  След.заседание суда 05.12.2016. След.заседание суда 06.03.2017</t>
  </si>
  <si>
    <t>АУ "Новоселицкое опытное лесное хозяйство"</t>
  </si>
  <si>
    <t>5310002416</t>
  </si>
  <si>
    <t>Решение суда о взыскании задолженности. Исполнительные листы находятся в ССП.  Постановление о возбуждении исполнительного производства от 03.08.2011.ИЛ на исполнении. Окончено ИП с актом о невозможности взыскания 21.07.2016</t>
  </si>
  <si>
    <t>Новгородское</t>
  </si>
  <si>
    <t>ООО "Ингерлеспром"</t>
  </si>
  <si>
    <t>5310011668</t>
  </si>
  <si>
    <t>15.06.2004</t>
  </si>
  <si>
    <t xml:space="preserve">Договор аренды расторгнут.  Постановление об окончании ИП от 26.10.2011.Повторно возбуждено ИП 03.05.2012г и окончено 30.06.2012г с актом о невозможности взыскания. Направлено повторно 19.04.13г. Окончено 28.08.13 с актом. Возбуждено  вновь 29.04.2014. Окончено 22.08.2014 с актом. Возбуждено ИП 30.03.2015. Ип возвращено 27.07.2015 с актом. Исключен из ЕГРЮЛ 03.11.2015   </t>
  </si>
  <si>
    <t>ООО "Новгородский лес"</t>
  </si>
  <si>
    <t>5321154918</t>
  </si>
  <si>
    <t>24.09.2010</t>
  </si>
  <si>
    <t>Решениями АС НО задолженность взыскана в полном объеме. Определение АС НО от 17.02.2014 о признании должника банкротом и открытии КП.    Определением АС от 13.03.2014 задолженность включена в реестр требований кредиторов. КП завершено 18.08.2014. Исключен из ЕГРЮЛ 29.09.14</t>
  </si>
  <si>
    <t>Пр. Зайцев В.С.</t>
  </si>
  <si>
    <t>5310001701</t>
  </si>
  <si>
    <t>201</t>
  </si>
  <si>
    <t>12.11.2007</t>
  </si>
  <si>
    <t>Договор аренды расторгнут. Исполнительные листы переданы в ССП, идет взыскание через ССП. Удерживается с пенсии. Согласно выписки из ЕГРЮЛ должник прекратил деятельность в качестве ИП 20.03.2015 на основании собственного решения. Производится удержание с пенсии.</t>
  </si>
  <si>
    <t>Пр. Федотов Н.А.</t>
  </si>
  <si>
    <t>532100295570</t>
  </si>
  <si>
    <t>17.06.2004</t>
  </si>
  <si>
    <t xml:space="preserve">Договор аренды расторгнут. Постановление об объединении ИП в сводное от 20.09.2011. ИЛ на исполнении. Согласно выписки из ЕГРИП прекратил свою деятельность в качестве ИП 12.01.2015 на основании собственного решения  </t>
  </si>
  <si>
    <t>ПАО "Газпром"</t>
  </si>
  <si>
    <t>5050073540</t>
  </si>
  <si>
    <t>607/с</t>
  </si>
  <si>
    <t>03.11.2016</t>
  </si>
  <si>
    <t>Претензия о неполном расчете с бюджетом  от 19.12.2016</t>
  </si>
  <si>
    <t>7810483334</t>
  </si>
  <si>
    <t>599/с</t>
  </si>
  <si>
    <t>26.09.2016</t>
  </si>
  <si>
    <t>Окуловское</t>
  </si>
  <si>
    <t>ЗАО "Агрокабель"</t>
  </si>
  <si>
    <t>5311000370</t>
  </si>
  <si>
    <t>204</t>
  </si>
  <si>
    <t>31.12.2008</t>
  </si>
  <si>
    <t xml:space="preserve">Исключен из ЕГРЮЛ 25.05.2015 вследствие банкротства </t>
  </si>
  <si>
    <t>Крестьянско-фермерское хозяйство Воробьева Татьяна Николаевна</t>
  </si>
  <si>
    <t>531100048875</t>
  </si>
  <si>
    <t>132</t>
  </si>
  <si>
    <t>Доначисление. Решение АС НО по делу А44-4465/2013 от 15.05.2014 о взыскании задолженности.                             Определение АС НО от 01.08.15 по делу А44-4465/2013 о предоставлении рассрочки на 3 года. Платежи вносятся ежемесяно 01 числа.</t>
  </si>
  <si>
    <t>Пестовское лесничество</t>
  </si>
  <si>
    <t>ООО "Лестек"</t>
  </si>
  <si>
    <t>5313005101</t>
  </si>
  <si>
    <t>№1</t>
  </si>
  <si>
    <t>09.02.2004</t>
  </si>
  <si>
    <t>Договор аренды расторгнут. Постановление об окончании ИП 18.11.2011г, повторно возбуждено 06.06.12г, окончено 10.08.2012г с актом о невозможности взыскания.Вновь возбуждено 22.10.13г.ИП окончено 20.12.13 с актом. Возбуждено ИП 07.08.2014. ИП окончено 30.09.2015 -у должника отсутствует имущество. Исключен  из ЕГРЮЛ 27.01.2016.</t>
  </si>
  <si>
    <t>ООО "Калинлеспром"</t>
  </si>
  <si>
    <t>6930012007</t>
  </si>
  <si>
    <t>№7</t>
  </si>
  <si>
    <t>22.09.2004</t>
  </si>
  <si>
    <t>ИП возбуждены 27.11.2013. ИЛ на исполнении в ССП. Оплачивает частями ч/з ссп</t>
  </si>
  <si>
    <t>ООО "Инвест-Пром"</t>
  </si>
  <si>
    <t>5307007284</t>
  </si>
  <si>
    <t>№280</t>
  </si>
  <si>
    <t>14.10.2010</t>
  </si>
  <si>
    <t>Договор аренды расторнут. Исполнительное производство возбуждено 01.02.2012.Окончено 24.09.12.Повторно возбуждено ИП 01.2013г.окончено 29.03.13 с актом о невозможности взыскания. Возбуждено ИП повторно 09.04.2014. Должник исключен из ЕГРЮЛ по решению налогового органа 08.09.2014. ИП прекращено 29.09.2014</t>
  </si>
  <si>
    <t>№290</t>
  </si>
  <si>
    <t>11.11.2010</t>
  </si>
  <si>
    <t>ООО "Экосфера"</t>
  </si>
  <si>
    <t>5307007630</t>
  </si>
  <si>
    <t>№328</t>
  </si>
  <si>
    <t>21.11.2011</t>
  </si>
  <si>
    <t xml:space="preserve">Решение взыскать от 28.11.2013; ИП возбуждено 06.02.2014.  ИП окончено 21.11.2014 с актом. Возбуждено ИП 23.06.2015. Окончено ИП 08.10.2015. не возможно установить местонахождение должника.  Исключен из ЕГРЮЛ  29.04.2016. </t>
  </si>
  <si>
    <t>Поддорское</t>
  </si>
  <si>
    <t>ООО "Русса-Инвест"</t>
  </si>
  <si>
    <t>5322009367</t>
  </si>
  <si>
    <t>Договор аренды расторгнут. Решение суда от 17.02.10 по делу №А44-6198/2009, от 21.05.10 по делу № А44-1004/2010. ИП окончено 11.11.2011г .Повторно ИП возбуждено 15.02.2012г окончено 12.05.12г Вновь ИП возбуждено  12.07.12г и окончено 26.10.12г. ИП возбуждено повторно 04.04.2014. Окончено ИП с актом 26.06.2014. Возбуждено ИП 14.01.2015. Окончено ИП 31.03.2015 с актом. Возбуждено ИП 21.10.2015. ИП окончено с актом 29.12.2015.Принято решение о предстоящем исключении из ЕГРЮЛ от 10.06.2016. Возбуждено ИП 12.07.2016 Исключен из ЕГРЮЛ 12.10.2016</t>
  </si>
  <si>
    <t>ООО "Фактор"</t>
  </si>
  <si>
    <t>5307007799</t>
  </si>
  <si>
    <t>Решение суда от 27.07.2013г о взыскании задолженности в полном объеме и расторжении ДА,ИП возбуждено 21.06.13г. Окончено 17.10.13 с актом.  Возбуждено повторно 06.05.2014. Исключен из ЕГРЮЛ по решению налоговым органа 17.02.2015. ИП прекращено 10.06.2015</t>
  </si>
  <si>
    <t>Старорусское</t>
  </si>
  <si>
    <t>ИП Герасимов Н.С.</t>
  </si>
  <si>
    <t>532200194840</t>
  </si>
  <si>
    <t>22.04.2004г</t>
  </si>
  <si>
    <t>Договор аренды расторгнут. Постановление об окончании исполнительного производства от 12.12.2011. Повторное возбуждение исполнительного производства от 02.02.2012.окончено ИП 15.11.12г с актом о невозможности взыскания.Возбуждено ИП 03.02.2014. Окончено ИП 11.12.2014. Направлен ИЛ повторно 27.07.2015 Возбуждено ИП 12.08.2015. Окончено ИП с актом 09.09.2016</t>
  </si>
  <si>
    <t>29.11.2004г</t>
  </si>
  <si>
    <t>Договор аренды расторгнут. Постановление об окончании исполнительного производства от 12.12.2011. Повторное возбуждение исполнительного производства от 02.02.2012.окончено ИП 15.11.12г с актом о невозможности взыскания.Возбуждено ИП 03.02.2014. ИП окончено 11.12.2014 с актом. Возбуждено ИП 03.02.2015. ИП окончены с актом  11.12.2014. ИЛ направлен повторно 28.07.2015. Возбуждено ИП 12.08.2015. Окончено ИП с актом 09.09.2016</t>
  </si>
  <si>
    <t>Хвойнинское</t>
  </si>
  <si>
    <t>ООО "АДОЗ"</t>
  </si>
  <si>
    <t>5316005879</t>
  </si>
  <si>
    <t>277</t>
  </si>
  <si>
    <t>Определение АС г. СПб от 15.11.13 о включении задолж-ти за реестр требов.кред. КП завершно 03.04.2014. ИП окончено 30.04.2014. в связи спризнанием должника банкротом. Исключен из ЕГРЮЛ 29.07.2014</t>
  </si>
  <si>
    <t>СХК "Родина"</t>
  </si>
  <si>
    <t>5316000581</t>
  </si>
  <si>
    <t>271</t>
  </si>
  <si>
    <t>19.07.2010</t>
  </si>
  <si>
    <t>Решением АСНО от 19.02.2014 ДА расторгнут. Возбуждено ИП 05.08.2014. . Окончено ИП 27.05.2016 в связи с ликвидацией и направлением ИЛ ликвидатору</t>
  </si>
  <si>
    <t>ООО "Стройиндустрия"</t>
  </si>
  <si>
    <t>5321111093</t>
  </si>
  <si>
    <t>415/с</t>
  </si>
  <si>
    <t>24.11.2014</t>
  </si>
  <si>
    <t>ООО "Леспром"</t>
  </si>
  <si>
    <t>5316004709</t>
  </si>
  <si>
    <t>231</t>
  </si>
  <si>
    <t>08.05.2009</t>
  </si>
  <si>
    <t>определение АС НО от 28.12.2016 по делу А44-5826/2016 о предоставлении рассрочки с декабря 2016 по сентябрь 2017)</t>
  </si>
  <si>
    <t>Холмское</t>
  </si>
  <si>
    <t>ооо возрождение</t>
  </si>
  <si>
    <t>5317003306</t>
  </si>
  <si>
    <t xml:space="preserve">Решение суда от 10.09.2013г о взыскании задолженности в полном объеме. ИП возбуждено 30.10.2013г.Окончено ИП с актом о невозможном взыскании 26.12.2013г. ИП возбуждено 16.07.2014.ИП окончено 25.06.2015г. Возбуждено ИП 02.03.2016. Окончено ИП 20.06.2016 </t>
  </si>
  <si>
    <t>Чудовское</t>
  </si>
  <si>
    <t>ООО "ИнтерЛесСервис"</t>
  </si>
  <si>
    <t>4709007821</t>
  </si>
  <si>
    <t>73</t>
  </si>
  <si>
    <t>17.04.2008</t>
  </si>
  <si>
    <t xml:space="preserve">Договор аренды расторгнут. Постановление об окончании исполнительного производста от 28.06.2011. Возбуждено ИП 12.04.2012.  </t>
  </si>
  <si>
    <t>ООО "Эльоил"</t>
  </si>
  <si>
    <t>7840002863</t>
  </si>
  <si>
    <t>137</t>
  </si>
  <si>
    <t>20.08.2008</t>
  </si>
  <si>
    <t>Договор аренды расторгнут. Постановление об окончании испольнительного производств от 31.05.2011. Повторное возбуждение ИП от 05.10.2011. ИП окончено с актом 26.12.2013. ИЛ направлены повторно в ССП 14.08.2014. Возбуждено ИП 04.09.2014, 12.02.2015. Окончено с актом 21.04.2015. Возбуждено ИП 03.11.2015. Окончено ИП с актом 30.09.2016</t>
  </si>
  <si>
    <t>ООО "Агбе"</t>
  </si>
  <si>
    <t>5321061710</t>
  </si>
  <si>
    <t>160</t>
  </si>
  <si>
    <t>Договор аренды расторгнут. Постановление об окончании исполнительного производства от 23.11.2011. Повторное возбуждение исполнительного производства от16.03.2012    Окончено ИП 06.09.2012 с актом о невозможности взыскания. Возбуждено ИП 24.09.13. Окончено 24.10.13 с актом.  Направлен ИЛ повторно   05.05.2014.Окончено с актом 31.07.2014. Возбуждено ИП 22.01.2015. Окончено с актом ИП 18.02.2015  . Возбуждено ИП 28.09.2015. ИП окончено 28.10.2015 -у должника отсудствует имущество . Возбуждено ИП 19.05.2016. Окончено 16.06.2016. исключен из ЕГРЮЛ 26,10,16</t>
  </si>
  <si>
    <t>ОАО "Трегубово"</t>
  </si>
  <si>
    <t>5318006412</t>
  </si>
  <si>
    <t>30.12.2004</t>
  </si>
  <si>
    <t xml:space="preserve">Договор аренды расторнут. Постановление об окончании исполнительного производства от 04.03.2010. Определение АС НО от 19.12.2013 по делу А44-2105/2009 о завершении КП. Должник исключен из ЕГРЮЛ 28.01.2014 в следствии банкротства.  </t>
  </si>
  <si>
    <t>7801103240</t>
  </si>
  <si>
    <t>30.01.2004</t>
  </si>
  <si>
    <t xml:space="preserve">Договор аренды расторгнут. Решение суда о взыскании задолженности. ИЛ перенаправлены из г.Колпино в г. СПб. Должник исключен из ЕГРЮЛ 16.04.2014 по решению налогового органа </t>
  </si>
  <si>
    <t>1. Претензия о неполном расчете с бюджетом и расторжении договора аренды от 17.11.2016. Исковое заявление о взыскании задолженности по сроку 15.11 от 19.12.2016. Дело А44-9560/2016.                                                                             2. Претензия о расторжении ДА от 20.12.2016. Оплачено в полном размере 13.01.2017</t>
  </si>
  <si>
    <t>Решение АС от 29.10.14 о взыскании. ИЛ 25.11.14 направлены в ССП. ИП возбуждено 01.12.2014ИП приостановлено от 02.02.15г. Определение АС от 20.01.15 о введении процедуры наблюдения.Суд 18.05.2015. Признан банкротом открыто конкурсное производство . Судебный акт от  17.10.2016 о продлении конкурсного производства. Суд 15.03.17</t>
  </si>
  <si>
    <t>Договор аренды расторгнут.Возбуждено ИП 20.06.2011г</t>
  </si>
  <si>
    <t>Договор аренды расторгнут (соглашение о расторжении от 24.07.2011). Решением суда от 21.01.2011, 18.01.2012 гг. задолженность взыскана в полном объеме. Определение суда о рассрочке платежа от 18.04.2011. Постановление о возбуждении исполнительного производства от 06.07.2011.Заявление в АС НО от 30.08.13г о признании банкротом.Дело А44-4366/2013 о банкротстве прекращено по определению АС НО от 13.01.14. ИЛ на исполнении.</t>
  </si>
  <si>
    <t>Договор аренды расторгнут. Решением суда задолженность взыскана в полном объеме.ИП возбуждено 11.05.2010г. Окончено ИП с актом 29.06.2015 ИП возбуждено 23.08.2016</t>
  </si>
  <si>
    <t>Решение суда №А44-3035/2012 от 03.05.2012 о расторжении договора аренды. Решение суда №А44-1493/2012 от 23.04.2012 о взыскании задолженности. Постановление о возбуждении исполнительного производства от 03.07.2012.Ип окончено с актом о невозможности взыскания 01.02.13. ИП возбуждено повторно 23.05.13г.ИП окончено 08.11.13. Возбуждено ИП 24.06.2014. Ип прекращено 25.03.2016-в связи с исключением должника из ЕГРЮЛ. Исключен из ЕГРЮЛ 26.02.2016</t>
  </si>
  <si>
    <t>Соглашение о расторжении договора аренды от 26.03.2012. Постановление о возбуждении исполнительного производства от 06.07.2011. Заявление в АС НО от 30.08.2013г о признании банкротом.Дело А44-4366/2013 о банкротстве прекращено по определению АС НО от 13.01.14. Ил на исполнении.</t>
  </si>
  <si>
    <t>Решение суда А 44-2808/2012 от 10.05.12 о взыскании задолженности.Возбуждено ИП 28.06.12г. Повторно возбуждено 03.09.12 в ОСП г.СПБ Окончено ИП 27.05.2013. Возбуждено ИП 17.02.2014. Обьединено в сводное про-во 20.02.2014. Окончено ИП с актом 10.09.2014. Возбуждено ИП 16.10.2015ИП окончено с актом 16.12.2015. Направлено повторно 16.06.2016. Возбуждено ИП 22.07.2016.Окончено ИП с актом 11.10.2016. Исключен  из ЕГРЮЛ 23,12,2016</t>
  </si>
  <si>
    <t>Договор аренды расторгнут. Постановление о возбуждении исполнительного производства от 01.06.2011,22.09.2011г. ИП окончено 24.08.12г с актом о невозможности взыскания.  Определение АСНО от 10.12.2012 об отказев возбуждении процедуры банкротства.ИП возбуждено повторно 11.01.13г Окончено 06.06.13г , постановление от 13.08.13г. об отмене  постоновления об окончании ИП.ИП повторно возбуждено 12.09.13.ИП окончено 26.09.13 с актом о невозможности взыскания. Возбуждено ИП 16.04.2014.Окончено 16.12.2014 с актом о невозможности взыскания. Направлено повторно 17.06.2015 г.ИП возбуждено 24.06.2015. Принято решение о предстоящем исключении недействующего лица  из ЕГРЮЛ 25.09.2015. Исключение из ЕГРЮЛ 27.01.16.</t>
  </si>
  <si>
    <t>Договор аренды расторгнут (02.08.2010). Решение суда от 16.11.10 по делу №А44-4966/2010 о взыскании задолженности. Постановление о возбуждении ИП от  08.02.11г., 26.01.2012г окончено ИП 22.08.2013 с актом о невозможности взыскания.ИП возбуждено 11.10.13.Окончено ИП с актом 24.11.2016 Принято решение о предст.исключ. нед. юр.лица. от 12.08.2016</t>
  </si>
  <si>
    <t>1. Решение АС НО по делу А44-3885/2016 от 21.06.2016 о взыскании задолженности по срокам 15.04. и 15.05. Возбуждено ИП 260252/16/53002-ИП  от 05.09.2016.                                                                                                                                                            2. ДА расторгнут по определению суда от 09.08.2016 (дело А44-4965/2016).                                                                      3. Иск в АС НО на взыскание задолженности по сроку 15.06.16 от 10.08.2016 (дело А44-6189/2016 от 10.08.2016 ).         Решение АС НО от 10.10.2016 -взыскать задолженность по сроку 15.06.   Возбуждено ИП 29640/16/53002-ИП    от 05.12.2016.                                                                                                                                       4. Претензия по сроку на 15.07.16 от 20.07.2016.  Иск от 20.09.2016 по сроку 15.07. Дело А44-7402/2016 от 22.09.2016. Решение АС от 15.11.2016 -взыскать задолженность по сроку 15.07.16.  Возбуждено ИП 32738/16/53002-ИП от 26.12.2016</t>
  </si>
  <si>
    <t xml:space="preserve">1.Иск на расторжение ДА от 17.05.2016. ДА расторгнут решением Боровичского районного суда от 22.06.2016. (дело №2-1762/2016).                                                                                                     2. Исковое заявление на взыскание задолженности от 03.08.2016. Решение по делу № 2-2330/2016 от 12.09.2016 взыскать.  Заявление в АС НО от 29.04.2015 ИП Леонтьева о признании его банкротом.  Решение АС НО от 14.09.215 о признании должника банкротом и открытии в отношении него процедуры конкурсного производства. Должник исключен из ЕГРИП 14.09.2015. Определение      о завершениии реализации имущества гражданина от 14.12.2016    по делу А44-3514/2015                  </t>
  </si>
  <si>
    <r>
      <t xml:space="preserve">1. Претензия о неполном расчете с бюджетом от 17.08.2016. Иск в АС НО от 21.09.2016. Дело А44-7357/2016.  Ходатайство в АС НО от 11.11.2016 об уточнении исковых требований по делу А44-7357/2016 от 28.09.2016.   В Заявлении об обеспечении исковых требований отказано 01.11.2016.   Решение АС НО от 18.112016-взыскатб задолженность по сроку начисления 15.08.2016                                                                                                                     2. Претензия о неполном расчете с бюджетом от 19.09.2016 по сроку 15.09.  Иск в АС НО от 18.10.2016 о взыскании задолженности по сроку начисления 15.09. Дело А44-8041/2016. В Заявлении об обеспечении исковых требований отказано 01.11.2016.  Решение суда от 12.12.2016-взыскать задолженность по сроку начисления 15.09.                                                                                                               3. Претензия о неполном расчете с бюджетом от 18.10.2016 по сроку начисления 15.10.2016.  Заявление о выдаче судебного приказа от 28.11.2016. Дело А44-9043/2016. Решение от 12.12.2016--выдать судебный приказ о взыскании задолженности по сроку начисления 15.10.2016    </t>
    </r>
    <r>
      <rPr>
        <sz val="9"/>
        <color indexed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                             4. Иск на расторжение ДА  от 20.10.2016 Дело А44-8096/2016. Суд по расторжению ДА назначен на 21.11.2016.  Суд по расторжению ДА перенесли нв 16.01.2017. Решением суда от 16.01.2016 ДА рассторгнут.                                                                       5. Претензия о неполном расчете с бюджетом от 17.11.2016. Судебный приказ о взыскании задолженности от 30.12.2016 дело А44-9534/2016. </t>
    </r>
  </si>
  <si>
    <t>Возбуждено ИП 01.02.2012. Окончено с актом 24.09.2012; 29.03.2013. Возбуждено ИП повторно 09.04.2014. Должник исключен из ЕГРЮЛ по решению налогового органа 08.09.2014. ИП прекращено 29.09.2014</t>
  </si>
  <si>
    <t>В.М. Меьников</t>
  </si>
  <si>
    <t>гл. специалист</t>
  </si>
  <si>
    <t>Е.А. Баранова</t>
  </si>
  <si>
    <t>(8162)763500</t>
  </si>
  <si>
    <t>В.М. Мельников</t>
  </si>
  <si>
    <t>гл. спец.</t>
  </si>
  <si>
    <t>служаший</t>
  </si>
  <si>
    <t>И.А. Карпенкова</t>
  </si>
  <si>
    <t>20.01.2017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</si>
</sst>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#,##0.00_ ;[Red]\-#,##0.00\ "/>
    <numFmt numFmtId="167" formatCode="#,##0.0"/>
    <numFmt numFmtId="168" formatCode="_(* #,##0_);_(* \(#,##0\);_(* &quot;-&quot;_);_(@_)"/>
    <numFmt numFmtId="169" formatCode="_(* #,##0.00_);_(* \(#,##0.00\);_(* &quot;-&quot;??_);_(@_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b/>
      <sz val="12"/>
      <color indexed="12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2"/>
      <color indexed="8"/>
      <name val="Arial Cyr"/>
      <family val="0"/>
    </font>
    <font>
      <b/>
      <sz val="11"/>
      <color indexed="12"/>
      <name val="Arial cyr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8"/>
      <color indexed="4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47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ont="1">
      <alignment/>
      <protection/>
    </xf>
    <xf numFmtId="49" fontId="2" fillId="0" borderId="0" xfId="53" applyNumberFormat="1" applyFont="1" applyAlignment="1">
      <alignment/>
      <protection/>
    </xf>
    <xf numFmtId="0" fontId="2" fillId="0" borderId="0" xfId="53" applyFont="1" applyBorder="1" applyAlignment="1">
      <alignment vertical="top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7" fillId="0" borderId="0" xfId="53" applyFont="1" applyBorder="1" applyAlignment="1">
      <alignment vertical="top" wrapText="1"/>
      <protection/>
    </xf>
    <xf numFmtId="0" fontId="2" fillId="0" borderId="0" xfId="54">
      <alignment/>
      <protection/>
    </xf>
    <xf numFmtId="0" fontId="11" fillId="0" borderId="0" xfId="54" applyFont="1" applyAlignment="1">
      <alignment horizontal="right"/>
      <protection/>
    </xf>
    <xf numFmtId="0" fontId="15" fillId="0" borderId="0" xfId="54" applyFont="1" applyBorder="1">
      <alignment/>
      <protection/>
    </xf>
    <xf numFmtId="0" fontId="15" fillId="0" borderId="0" xfId="54" applyFont="1">
      <alignment/>
      <protection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10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6" fillId="0" borderId="0" xfId="54" applyFont="1" applyBorder="1" applyAlignment="1">
      <alignment horizontal="right" wrapText="1"/>
      <protection/>
    </xf>
    <xf numFmtId="0" fontId="6" fillId="0" borderId="0" xfId="54" applyFont="1" applyBorder="1" applyAlignment="1">
      <alignment horizontal="left" wrapText="1"/>
      <protection/>
    </xf>
    <xf numFmtId="0" fontId="7" fillId="0" borderId="0" xfId="54" applyFont="1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/>
      <protection/>
    </xf>
    <xf numFmtId="0" fontId="2" fillId="0" borderId="0" xfId="54" applyFont="1" applyBorder="1" applyAlignment="1">
      <alignment vertical="center" wrapText="1"/>
      <protection/>
    </xf>
    <xf numFmtId="0" fontId="5" fillId="0" borderId="0" xfId="54" applyFont="1" applyAlignment="1">
      <alignment vertical="center"/>
      <protection/>
    </xf>
    <xf numFmtId="49" fontId="6" fillId="0" borderId="0" xfId="54" applyNumberFormat="1" applyFont="1" applyBorder="1" applyAlignment="1" applyProtection="1">
      <alignment horizontal="right" wrapText="1"/>
      <protection locked="0"/>
    </xf>
    <xf numFmtId="0" fontId="9" fillId="0" borderId="10" xfId="54" applyFont="1" applyFill="1" applyBorder="1" applyAlignment="1" applyProtection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 inden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17" fillId="0" borderId="0" xfId="54" applyFont="1">
      <alignment/>
      <protection/>
    </xf>
    <xf numFmtId="0" fontId="12" fillId="0" borderId="0" xfId="54" applyFont="1" applyFill="1" applyBorder="1" applyAlignment="1" applyProtection="1">
      <alignment wrapText="1"/>
      <protection/>
    </xf>
    <xf numFmtId="0" fontId="13" fillId="0" borderId="0" xfId="54" applyFont="1" applyFill="1" applyBorder="1" applyAlignment="1" applyProtection="1">
      <alignment wrapText="1"/>
      <protection/>
    </xf>
    <xf numFmtId="164" fontId="14" fillId="0" borderId="0" xfId="54" applyNumberFormat="1" applyFont="1" applyFill="1" applyBorder="1" applyAlignment="1" applyProtection="1">
      <alignment horizontal="center" vertical="center"/>
      <protection/>
    </xf>
    <xf numFmtId="164" fontId="14" fillId="0" borderId="0" xfId="54" applyNumberFormat="1" applyFont="1" applyFill="1" applyBorder="1" applyProtection="1">
      <alignment/>
      <protection locked="0"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167" fontId="4" fillId="4" borderId="10" xfId="54" applyNumberFormat="1" applyFont="1" applyFill="1" applyBorder="1" applyAlignment="1" applyProtection="1">
      <alignment/>
      <protection/>
    </xf>
    <xf numFmtId="167" fontId="4" fillId="0" borderId="10" xfId="54" applyNumberFormat="1" applyFont="1" applyFill="1" applyBorder="1" applyAlignment="1" applyProtection="1">
      <alignment/>
      <protection locked="0"/>
    </xf>
    <xf numFmtId="167" fontId="4" fillId="0" borderId="10" xfId="54" applyNumberFormat="1" applyFont="1" applyFill="1" applyBorder="1" applyAlignment="1" applyProtection="1">
      <alignment horizontal="center" vertical="center"/>
      <protection/>
    </xf>
    <xf numFmtId="0" fontId="4" fillId="0" borderId="10" xfId="54" applyFont="1" applyFill="1" applyBorder="1" applyAlignment="1" applyProtection="1">
      <alignment horizontal="center" vertical="center"/>
      <protection/>
    </xf>
    <xf numFmtId="167" fontId="4" fillId="0" borderId="11" xfId="54" applyNumberFormat="1" applyFont="1" applyFill="1" applyBorder="1" applyAlignment="1" applyProtection="1">
      <alignment/>
      <protection locked="0"/>
    </xf>
    <xf numFmtId="49" fontId="18" fillId="0" borderId="0" xfId="54" applyNumberFormat="1" applyFont="1">
      <alignment/>
      <protection/>
    </xf>
    <xf numFmtId="0" fontId="3" fillId="0" borderId="0" xfId="53" applyFont="1" applyBorder="1" applyAlignment="1">
      <alignment horizontal="center"/>
      <protection/>
    </xf>
    <xf numFmtId="49" fontId="22" fillId="0" borderId="0" xfId="63" applyNumberFormat="1" applyFont="1" applyAlignment="1">
      <alignment horizontal="center" vertical="center" wrapText="1"/>
      <protection/>
    </xf>
    <xf numFmtId="49" fontId="22" fillId="0" borderId="0" xfId="63" applyNumberFormat="1" applyFont="1" applyAlignment="1">
      <alignment horizontal="center" wrapText="1"/>
      <protection/>
    </xf>
    <xf numFmtId="0" fontId="22" fillId="0" borderId="0" xfId="63" applyFont="1" applyAlignment="1">
      <alignment wrapText="1"/>
      <protection/>
    </xf>
    <xf numFmtId="0" fontId="22" fillId="0" borderId="0" xfId="63" applyFont="1">
      <alignment/>
      <protection/>
    </xf>
    <xf numFmtId="49" fontId="23" fillId="0" borderId="0" xfId="63" applyNumberFormat="1" applyFont="1">
      <alignment/>
      <protection/>
    </xf>
    <xf numFmtId="0" fontId="24" fillId="0" borderId="0" xfId="63" applyFont="1" applyAlignment="1">
      <alignment horizontal="center"/>
      <protection/>
    </xf>
    <xf numFmtId="0" fontId="23" fillId="0" borderId="0" xfId="63" applyFont="1">
      <alignment/>
      <protection/>
    </xf>
    <xf numFmtId="0" fontId="25" fillId="0" borderId="0" xfId="63" applyNumberFormat="1" applyFont="1">
      <alignment/>
      <protection/>
    </xf>
    <xf numFmtId="49" fontId="4" fillId="0" borderId="0" xfId="63" applyNumberFormat="1">
      <alignment/>
      <protection/>
    </xf>
    <xf numFmtId="49" fontId="16" fillId="0" borderId="0" xfId="63" applyNumberFormat="1" applyFont="1" applyAlignment="1">
      <alignment horizontal="center"/>
      <protection/>
    </xf>
    <xf numFmtId="0" fontId="4" fillId="0" borderId="0" xfId="63" applyNumberFormat="1">
      <alignment/>
      <protection/>
    </xf>
    <xf numFmtId="0" fontId="16" fillId="0" borderId="0" xfId="63" applyFont="1" applyAlignment="1">
      <alignment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>
      <alignment/>
      <protection/>
    </xf>
    <xf numFmtId="3" fontId="4" fillId="4" borderId="10" xfId="54" applyNumberFormat="1" applyFont="1" applyFill="1" applyBorder="1" applyAlignment="1" applyProtection="1">
      <alignment/>
      <protection/>
    </xf>
    <xf numFmtId="3" fontId="4" fillId="0" borderId="11" xfId="54" applyNumberFormat="1" applyFont="1" applyFill="1" applyBorder="1" applyAlignment="1" applyProtection="1">
      <alignment/>
      <protection locked="0"/>
    </xf>
    <xf numFmtId="3" fontId="4" fillId="0" borderId="10" xfId="54" applyNumberFormat="1" applyFont="1" applyFill="1" applyBorder="1" applyAlignment="1" applyProtection="1">
      <alignment/>
      <protection locked="0"/>
    </xf>
    <xf numFmtId="0" fontId="4" fillId="0" borderId="0" xfId="54" applyFont="1" applyBorder="1" applyAlignment="1" applyProtection="1">
      <alignment horizontal="center" vertical="top" wrapText="1"/>
      <protection/>
    </xf>
    <xf numFmtId="0" fontId="21" fillId="0" borderId="0" xfId="54" applyFont="1" applyBorder="1" applyAlignment="1" applyProtection="1">
      <alignment horizontal="center"/>
      <protection locked="0"/>
    </xf>
    <xf numFmtId="0" fontId="20" fillId="0" borderId="0" xfId="53" applyNumberFormat="1" applyFont="1" applyFill="1" applyBorder="1" applyAlignment="1" applyProtection="1">
      <alignment horizontal="center" wrapText="1"/>
      <protection locked="0"/>
    </xf>
    <xf numFmtId="0" fontId="4" fillId="0" borderId="0" xfId="53" applyFont="1" applyBorder="1" applyAlignment="1" applyProtection="1">
      <alignment horizontal="center" vertical="top" wrapText="1"/>
      <protection/>
    </xf>
    <xf numFmtId="0" fontId="4" fillId="32" borderId="0" xfId="64" applyFill="1" applyAlignment="1">
      <alignment horizontal="center" vertical="center" wrapText="1"/>
      <protection/>
    </xf>
    <xf numFmtId="0" fontId="4" fillId="0" borderId="0" xfId="64">
      <alignment/>
      <protection/>
    </xf>
    <xf numFmtId="49" fontId="4" fillId="0" borderId="0" xfId="64" applyNumberFormat="1" applyFont="1">
      <alignment/>
      <protection/>
    </xf>
    <xf numFmtId="0" fontId="4" fillId="0" borderId="0" xfId="64" applyAlignment="1">
      <alignment wrapText="1"/>
      <protection/>
    </xf>
    <xf numFmtId="49" fontId="19" fillId="0" borderId="10" xfId="53" applyNumberFormat="1" applyFont="1" applyBorder="1" applyAlignment="1">
      <alignment horizontal="center"/>
      <protection/>
    </xf>
    <xf numFmtId="0" fontId="18" fillId="0" borderId="0" xfId="54" applyFont="1" applyAlignment="1">
      <alignment horizontal="center"/>
      <protection/>
    </xf>
    <xf numFmtId="49" fontId="27" fillId="0" borderId="11" xfId="54" applyNumberFormat="1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4" fillId="0" borderId="12" xfId="54" applyFont="1" applyBorder="1" applyAlignment="1">
      <alignment horizontal="left" vertical="top" wrapText="1"/>
      <protection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2" fillId="0" borderId="0" xfId="53" applyFont="1" applyBorder="1" applyAlignment="1">
      <alignment horizontal="center" vertical="top"/>
      <protection/>
    </xf>
    <xf numFmtId="0" fontId="2" fillId="0" borderId="0" xfId="54" applyBorder="1" applyAlignment="1" applyProtection="1">
      <alignment horizontal="center"/>
      <protection locked="0"/>
    </xf>
    <xf numFmtId="0" fontId="2" fillId="33" borderId="10" xfId="54" applyFont="1" applyFill="1" applyBorder="1" applyAlignment="1">
      <alignment horizontal="center" vertical="center" wrapText="1"/>
      <protection/>
    </xf>
    <xf numFmtId="49" fontId="18" fillId="0" borderId="0" xfId="56" applyNumberFormat="1" applyFont="1">
      <alignment/>
      <protection/>
    </xf>
    <xf numFmtId="0" fontId="10" fillId="0" borderId="0" xfId="56" applyFont="1" applyAlignment="1">
      <alignment horizontal="center"/>
      <protection/>
    </xf>
    <xf numFmtId="0" fontId="2" fillId="0" borderId="0" xfId="56">
      <alignment/>
      <protection/>
    </xf>
    <xf numFmtId="0" fontId="2" fillId="0" borderId="0" xfId="56" applyFont="1" applyFill="1">
      <alignment/>
      <protection/>
    </xf>
    <xf numFmtId="0" fontId="2" fillId="0" borderId="0" xfId="56" applyFill="1" applyAlignment="1">
      <alignment horizontal="center" vertical="top" wrapText="1"/>
      <protection/>
    </xf>
    <xf numFmtId="0" fontId="2" fillId="0" borderId="0" xfId="56" applyFill="1" applyAlignment="1">
      <alignment horizontal="center" vertical="top"/>
      <protection/>
    </xf>
    <xf numFmtId="0" fontId="2" fillId="0" borderId="0" xfId="56" applyFont="1">
      <alignment/>
      <protection/>
    </xf>
    <xf numFmtId="0" fontId="21" fillId="0" borderId="0" xfId="56" applyFont="1" applyBorder="1" applyAlignment="1" applyProtection="1">
      <alignment horizontal="center"/>
      <protection locked="0"/>
    </xf>
    <xf numFmtId="0" fontId="4" fillId="0" borderId="0" xfId="56" applyFont="1" applyBorder="1" applyAlignment="1" applyProtection="1">
      <alignment horizontal="center" vertical="top" wrapText="1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/>
      <protection/>
    </xf>
    <xf numFmtId="0" fontId="6" fillId="0" borderId="0" xfId="56" applyFont="1" applyBorder="1" applyAlignment="1">
      <alignment horizontal="right" wrapText="1"/>
      <protection/>
    </xf>
    <xf numFmtId="0" fontId="6" fillId="0" borderId="0" xfId="56" applyFont="1" applyBorder="1" applyAlignment="1">
      <alignment horizontal="left" wrapText="1"/>
      <protection/>
    </xf>
    <xf numFmtId="0" fontId="9" fillId="0" borderId="0" xfId="56" applyFont="1">
      <alignment/>
      <protection/>
    </xf>
    <xf numFmtId="0" fontId="15" fillId="0" borderId="0" xfId="56" applyFont="1" applyBorder="1">
      <alignment/>
      <protection/>
    </xf>
    <xf numFmtId="0" fontId="15" fillId="0" borderId="0" xfId="56" applyFont="1">
      <alignment/>
      <protection/>
    </xf>
    <xf numFmtId="49" fontId="6" fillId="0" borderId="0" xfId="56" applyNumberFormat="1" applyFont="1" applyBorder="1" applyAlignment="1" applyProtection="1">
      <alignment horizontal="right" wrapText="1"/>
      <protection locked="0"/>
    </xf>
    <xf numFmtId="0" fontId="2" fillId="0" borderId="0" xfId="56" applyFont="1" applyBorder="1" applyAlignment="1">
      <alignment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 applyProtection="1">
      <alignment wrapText="1"/>
      <protection/>
    </xf>
    <xf numFmtId="0" fontId="13" fillId="0" borderId="0" xfId="56" applyFont="1" applyFill="1" applyBorder="1" applyAlignment="1" applyProtection="1">
      <alignment wrapText="1"/>
      <protection/>
    </xf>
    <xf numFmtId="164" fontId="14" fillId="0" borderId="0" xfId="56" applyNumberFormat="1" applyFont="1" applyFill="1" applyBorder="1" applyAlignment="1" applyProtection="1">
      <alignment horizontal="center" vertical="center"/>
      <protection/>
    </xf>
    <xf numFmtId="164" fontId="14" fillId="0" borderId="0" xfId="56" applyNumberFormat="1" applyFont="1" applyFill="1" applyBorder="1" applyProtection="1">
      <alignment/>
      <protection locked="0"/>
    </xf>
    <xf numFmtId="49" fontId="2" fillId="0" borderId="0" xfId="53" applyNumberFormat="1" applyFont="1" applyAlignment="1">
      <alignment/>
      <protection/>
    </xf>
    <xf numFmtId="49" fontId="2" fillId="0" borderId="13" xfId="53" applyNumberFormat="1" applyFont="1" applyBorder="1" applyAlignment="1" applyProtection="1">
      <alignment horizontal="center"/>
      <protection locked="0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horizontal="center" vertical="justify"/>
      <protection/>
    </xf>
    <xf numFmtId="0" fontId="2" fillId="0" borderId="13" xfId="56" applyBorder="1" applyAlignment="1" applyProtection="1">
      <alignment horizontal="center"/>
      <protection locked="0"/>
    </xf>
    <xf numFmtId="0" fontId="2" fillId="0" borderId="0" xfId="56" applyBorder="1" applyAlignment="1" applyProtection="1">
      <alignment horizontal="center"/>
      <protection locked="0"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7" fillId="0" borderId="0" xfId="56" applyFont="1">
      <alignment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49" fontId="19" fillId="0" borderId="0" xfId="53" applyNumberFormat="1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21" fillId="0" borderId="0" xfId="56" applyFont="1" applyBorder="1" applyAlignment="1" applyProtection="1">
      <alignment horizontal="center"/>
      <protection/>
    </xf>
    <xf numFmtId="0" fontId="2" fillId="0" borderId="10" xfId="54" applyFont="1" applyFill="1" applyBorder="1" applyAlignment="1">
      <alignment wrapText="1"/>
      <protection/>
    </xf>
    <xf numFmtId="0" fontId="2" fillId="0" borderId="10" xfId="54" applyFont="1" applyFill="1" applyBorder="1" applyAlignment="1">
      <alignment horizontal="left" wrapText="1"/>
      <protection/>
    </xf>
    <xf numFmtId="0" fontId="27" fillId="0" borderId="10" xfId="54" applyFont="1" applyFill="1" applyBorder="1" applyAlignment="1">
      <alignment horizontal="left" wrapText="1"/>
      <protection/>
    </xf>
    <xf numFmtId="0" fontId="9" fillId="0" borderId="10" xfId="54" applyFont="1" applyFill="1" applyBorder="1" applyAlignment="1">
      <alignment horizontal="left" wrapText="1"/>
      <protection/>
    </xf>
    <xf numFmtId="0" fontId="2" fillId="0" borderId="0" xfId="54" applyBorder="1">
      <alignment/>
      <protection/>
    </xf>
    <xf numFmtId="0" fontId="22" fillId="0" borderId="0" xfId="53" applyFont="1" applyFill="1" applyBorder="1" applyAlignment="1">
      <alignment horizontal="center" vertical="top" wrapText="1"/>
      <protection/>
    </xf>
    <xf numFmtId="0" fontId="21" fillId="0" borderId="0" xfId="54" applyFont="1" applyBorder="1" applyAlignment="1" applyProtection="1">
      <alignment horizontal="center"/>
      <protection/>
    </xf>
    <xf numFmtId="164" fontId="4" fillId="4" borderId="11" xfId="54" applyNumberFormat="1" applyFont="1" applyFill="1" applyBorder="1" applyAlignment="1" applyProtection="1">
      <alignment/>
      <protection/>
    </xf>
    <xf numFmtId="0" fontId="2" fillId="0" borderId="0" xfId="56" applyBorder="1">
      <alignment/>
      <protection/>
    </xf>
    <xf numFmtId="0" fontId="2" fillId="0" borderId="0" xfId="53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 applyProtection="1">
      <alignment horizontal="center" vertical="top"/>
      <protection/>
    </xf>
    <xf numFmtId="0" fontId="8" fillId="0" borderId="13" xfId="53" applyFont="1" applyBorder="1" applyAlignment="1" applyProtection="1">
      <alignment horizontal="center"/>
      <protection/>
    </xf>
    <xf numFmtId="0" fontId="6" fillId="0" borderId="13" xfId="53" applyNumberFormat="1" applyFont="1" applyFill="1" applyBorder="1" applyAlignment="1" applyProtection="1">
      <alignment horizontal="center" wrapText="1"/>
      <protection/>
    </xf>
    <xf numFmtId="0" fontId="9" fillId="0" borderId="10" xfId="56" applyFont="1" applyBorder="1" applyAlignment="1" applyProtection="1">
      <alignment horizontal="left" wrapText="1"/>
      <protection locked="0"/>
    </xf>
    <xf numFmtId="0" fontId="16" fillId="4" borderId="10" xfId="0" applyFont="1" applyFill="1" applyBorder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164" fontId="32" fillId="0" borderId="10" xfId="0" applyNumberFormat="1" applyFont="1" applyFill="1" applyBorder="1" applyAlignment="1" applyProtection="1">
      <alignment horizontal="right"/>
      <protection/>
    </xf>
    <xf numFmtId="49" fontId="2" fillId="0" borderId="0" xfId="56" applyNumberFormat="1">
      <alignment/>
      <protection/>
    </xf>
    <xf numFmtId="49" fontId="16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2" fillId="0" borderId="10" xfId="54" applyFont="1" applyBorder="1" applyAlignment="1">
      <alignment horizontal="center" vertical="center" wrapText="1"/>
      <protection/>
    </xf>
    <xf numFmtId="49" fontId="16" fillId="4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54" applyFont="1" applyFill="1" applyBorder="1" applyAlignment="1" applyProtection="1">
      <alignment horizontal="center" vertical="center"/>
      <protection/>
    </xf>
    <xf numFmtId="0" fontId="35" fillId="4" borderId="13" xfId="53" applyFont="1" applyFill="1" applyBorder="1" applyAlignment="1" applyProtection="1">
      <alignment horizontal="center"/>
      <protection locked="0"/>
    </xf>
    <xf numFmtId="0" fontId="35" fillId="4" borderId="13" xfId="53" applyNumberFormat="1" applyFont="1" applyFill="1" applyBorder="1" applyAlignment="1" applyProtection="1">
      <alignment horizontal="center" wrapText="1"/>
      <protection locked="0"/>
    </xf>
    <xf numFmtId="49" fontId="2" fillId="0" borderId="10" xfId="56" applyNumberFormat="1" applyBorder="1" applyAlignment="1" applyProtection="1">
      <alignment vertical="center"/>
      <protection/>
    </xf>
    <xf numFmtId="0" fontId="2" fillId="0" borderId="10" xfId="56" applyBorder="1" applyAlignment="1" applyProtection="1">
      <alignment vertical="center"/>
      <protection/>
    </xf>
    <xf numFmtId="49" fontId="4" fillId="0" borderId="10" xfId="56" applyNumberFormat="1" applyFont="1" applyFill="1" applyBorder="1" applyAlignment="1" applyProtection="1">
      <alignment horizontal="left" vertical="center" wrapText="1"/>
      <protection/>
    </xf>
    <xf numFmtId="49" fontId="4" fillId="4" borderId="10" xfId="56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56" applyNumberFormat="1" applyFont="1" applyBorder="1" applyAlignment="1" applyProtection="1">
      <alignment horizontal="right" vertical="center"/>
      <protection locked="0"/>
    </xf>
    <xf numFmtId="164" fontId="2" fillId="4" borderId="10" xfId="56" applyNumberFormat="1" applyFont="1" applyFill="1" applyBorder="1" applyAlignment="1" applyProtection="1">
      <alignment horizontal="right" vertical="center"/>
      <protection/>
    </xf>
    <xf numFmtId="0" fontId="2" fillId="0" borderId="10" xfId="56" applyBorder="1" applyAlignment="1" applyProtection="1">
      <alignment horizontal="left" vertical="center" wrapText="1"/>
      <protection locked="0"/>
    </xf>
    <xf numFmtId="164" fontId="9" fillId="4" borderId="10" xfId="56" applyNumberFormat="1" applyFont="1" applyFill="1" applyBorder="1" applyAlignment="1">
      <alignment vertical="center"/>
      <protection/>
    </xf>
    <xf numFmtId="49" fontId="16" fillId="4" borderId="14" xfId="0" applyNumberFormat="1" applyFont="1" applyFill="1" applyBorder="1" applyAlignment="1" applyProtection="1">
      <alignment horizontal="center" vertical="center" wrapText="1"/>
      <protection/>
    </xf>
    <xf numFmtId="0" fontId="16" fillId="4" borderId="15" xfId="0" applyNumberFormat="1" applyFont="1" applyFill="1" applyBorder="1" applyAlignment="1" applyProtection="1">
      <alignment horizontal="center" vertical="center" wrapText="1"/>
      <protection/>
    </xf>
    <xf numFmtId="0" fontId="16" fillId="4" borderId="16" xfId="0" applyNumberFormat="1" applyFont="1" applyFill="1" applyBorder="1" applyAlignment="1" applyProtection="1">
      <alignment horizontal="center" vertical="center" wrapText="1"/>
      <protection/>
    </xf>
    <xf numFmtId="0" fontId="16" fillId="4" borderId="17" xfId="0" applyNumberFormat="1" applyFont="1" applyFill="1" applyBorder="1" applyAlignment="1" applyProtection="1">
      <alignment horizontal="center" vertical="center" wrapText="1"/>
      <protection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16" fillId="4" borderId="18" xfId="0" applyNumberFormat="1" applyFont="1" applyFill="1" applyBorder="1" applyAlignment="1" applyProtection="1">
      <alignment horizontal="center" vertical="center" wrapText="1"/>
      <protection/>
    </xf>
    <xf numFmtId="165" fontId="32" fillId="0" borderId="1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2" fillId="0" borderId="19" xfId="54" applyFont="1" applyFill="1" applyBorder="1" applyAlignment="1">
      <alignment horizontal="center" vertical="center" wrapText="1"/>
      <protection/>
    </xf>
    <xf numFmtId="49" fontId="2" fillId="0" borderId="13" xfId="53" applyNumberFormat="1" applyFont="1" applyBorder="1" applyAlignment="1" applyProtection="1">
      <alignment horizontal="center" wrapText="1"/>
      <protection locked="0"/>
    </xf>
    <xf numFmtId="49" fontId="7" fillId="0" borderId="0" xfId="53" applyNumberFormat="1" applyFont="1" applyBorder="1" applyAlignment="1" applyProtection="1">
      <alignment horizontal="center" vertical="justify"/>
      <protection/>
    </xf>
    <xf numFmtId="0" fontId="37" fillId="0" borderId="0" xfId="56" applyFont="1">
      <alignment/>
      <protection/>
    </xf>
    <xf numFmtId="165" fontId="32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75" fillId="4" borderId="10" xfId="42" applyFill="1" applyBorder="1" applyAlignment="1" applyProtection="1">
      <alignment horizontal="center" vertical="center"/>
      <protection/>
    </xf>
    <xf numFmtId="165" fontId="32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9" xfId="56" applyFont="1" applyFill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/>
    </xf>
    <xf numFmtId="0" fontId="2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164" fontId="9" fillId="4" borderId="10" xfId="56" applyNumberFormat="1" applyFont="1" applyFill="1" applyBorder="1" applyAlignment="1">
      <alignment horizontal="center" vertical="center"/>
      <protection/>
    </xf>
    <xf numFmtId="164" fontId="9" fillId="4" borderId="10" xfId="56" applyNumberFormat="1" applyFont="1" applyFill="1" applyBorder="1" applyAlignment="1">
      <alignment horizontal="center"/>
      <protection/>
    </xf>
    <xf numFmtId="0" fontId="7" fillId="0" borderId="0" xfId="56" applyFont="1" applyAlignment="1">
      <alignment wrapText="1"/>
      <protection/>
    </xf>
    <xf numFmtId="49" fontId="2" fillId="0" borderId="10" xfId="56" applyNumberFormat="1" applyBorder="1" applyAlignment="1" applyProtection="1">
      <alignment horizontal="left" vertical="center" wrapText="1"/>
      <protection locked="0"/>
    </xf>
    <xf numFmtId="165" fontId="2" fillId="0" borderId="10" xfId="56" applyNumberFormat="1" applyFont="1" applyBorder="1" applyAlignment="1" applyProtection="1">
      <alignment horizontal="right" vertical="center"/>
      <protection locked="0"/>
    </xf>
    <xf numFmtId="49" fontId="2" fillId="0" borderId="10" xfId="56" applyNumberFormat="1" applyBorder="1" applyAlignment="1" applyProtection="1">
      <alignment horizontal="left" vertical="center" wrapText="1"/>
      <protection/>
    </xf>
    <xf numFmtId="165" fontId="2" fillId="0" borderId="10" xfId="56" applyNumberFormat="1" applyFont="1" applyBorder="1" applyAlignment="1" applyProtection="1">
      <alignment horizontal="right" vertical="center"/>
      <protection/>
    </xf>
    <xf numFmtId="164" fontId="2" fillId="0" borderId="10" xfId="56" applyNumberFormat="1" applyFont="1" applyBorder="1" applyAlignment="1" applyProtection="1">
      <alignment horizontal="right" vertical="center"/>
      <protection/>
    </xf>
    <xf numFmtId="0" fontId="27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0" xfId="56" applyFont="1" applyAlignment="1">
      <alignment horizontal="center"/>
      <protection/>
    </xf>
    <xf numFmtId="0" fontId="2" fillId="0" borderId="10" xfId="56" applyNumberFormat="1" applyBorder="1" applyAlignment="1" applyProtection="1">
      <alignment horizontal="left" vertical="center" wrapText="1"/>
      <protection/>
    </xf>
    <xf numFmtId="0" fontId="2" fillId="0" borderId="0" xfId="56" applyNumberFormat="1" applyFont="1" applyAlignment="1">
      <alignment wrapText="1"/>
      <protection/>
    </xf>
    <xf numFmtId="164" fontId="9" fillId="4" borderId="10" xfId="56" applyNumberFormat="1" applyFont="1" applyFill="1" applyBorder="1" applyAlignment="1" applyProtection="1">
      <alignment horizontal="center" vertical="center"/>
      <protection/>
    </xf>
    <xf numFmtId="164" fontId="9" fillId="4" borderId="10" xfId="56" applyNumberFormat="1" applyFont="1" applyFill="1" applyBorder="1" applyAlignment="1" applyProtection="1">
      <alignment horizontal="center"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49" fontId="37" fillId="0" borderId="0" xfId="53" applyNumberFormat="1" applyFont="1" applyBorder="1" applyAlignment="1" applyProtection="1">
      <alignment horizontal="center"/>
      <protection locked="0"/>
    </xf>
    <xf numFmtId="0" fontId="37" fillId="0" borderId="0" xfId="53" applyFont="1" applyBorder="1" applyAlignment="1">
      <alignment horizontal="center" vertical="top"/>
      <protection/>
    </xf>
    <xf numFmtId="0" fontId="37" fillId="0" borderId="0" xfId="56" applyFont="1" applyBorder="1" applyAlignment="1" applyProtection="1">
      <alignment horizontal="center"/>
      <protection locked="0"/>
    </xf>
    <xf numFmtId="0" fontId="37" fillId="0" borderId="0" xfId="53" applyFont="1" applyBorder="1" applyAlignment="1">
      <alignment horizontal="center" vertical="top" wrapText="1"/>
      <protection/>
    </xf>
    <xf numFmtId="165" fontId="9" fillId="4" borderId="10" xfId="56" applyNumberFormat="1" applyFont="1" applyFill="1" applyBorder="1" applyAlignment="1">
      <alignment horizontal="right"/>
      <protection/>
    </xf>
    <xf numFmtId="164" fontId="9" fillId="4" borderId="10" xfId="56" applyNumberFormat="1" applyFont="1" applyFill="1" applyBorder="1" applyAlignment="1">
      <alignment horizontal="right" vertical="center"/>
      <protection/>
    </xf>
    <xf numFmtId="164" fontId="9" fillId="4" borderId="10" xfId="56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>
      <alignment/>
    </xf>
    <xf numFmtId="49" fontId="2" fillId="0" borderId="10" xfId="56" applyNumberFormat="1" applyBorder="1" applyAlignment="1" applyProtection="1">
      <alignment horizontal="center" vertical="center" wrapText="1"/>
      <protection/>
    </xf>
    <xf numFmtId="0" fontId="2" fillId="0" borderId="0" xfId="56" applyAlignment="1">
      <alignment horizontal="center"/>
      <protection/>
    </xf>
    <xf numFmtId="49" fontId="6" fillId="0" borderId="0" xfId="56" applyNumberFormat="1" applyFont="1" applyBorder="1" applyAlignment="1" applyProtection="1">
      <alignment horizontal="center" wrapText="1"/>
      <protection locked="0"/>
    </xf>
    <xf numFmtId="0" fontId="2" fillId="0" borderId="0" xfId="56" applyFont="1" applyAlignment="1">
      <alignment horizontal="center" wrapText="1"/>
      <protection/>
    </xf>
    <xf numFmtId="0" fontId="7" fillId="0" borderId="0" xfId="56" applyFont="1" applyAlignment="1">
      <alignment horizontal="center"/>
      <protection/>
    </xf>
    <xf numFmtId="165" fontId="9" fillId="0" borderId="0" xfId="56" applyNumberFormat="1" applyFont="1">
      <alignment/>
      <protection/>
    </xf>
    <xf numFmtId="165" fontId="16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6" applyNumberFormat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49" fontId="38" fillId="32" borderId="1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vertical="center" wrapText="1"/>
    </xf>
    <xf numFmtId="49" fontId="27" fillId="0" borderId="0" xfId="0" applyNumberFormat="1" applyFont="1" applyAlignment="1">
      <alignment vertical="center" wrapText="1"/>
    </xf>
    <xf numFmtId="0" fontId="37" fillId="0" borderId="0" xfId="56" applyFont="1">
      <alignment/>
      <protection/>
    </xf>
    <xf numFmtId="0" fontId="2" fillId="0" borderId="11" xfId="54" applyFont="1" applyFill="1" applyBorder="1" applyAlignment="1">
      <alignment horizontal="left" wrapText="1"/>
      <protection/>
    </xf>
    <xf numFmtId="0" fontId="2" fillId="0" borderId="10" xfId="56" applyNumberFormat="1" applyBorder="1" applyAlignment="1" applyProtection="1">
      <alignment horizontal="left" vertical="center" wrapText="1"/>
      <protection locked="0"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0" fontId="89" fillId="0" borderId="0" xfId="54" applyFont="1">
      <alignment/>
      <protection/>
    </xf>
    <xf numFmtId="165" fontId="89" fillId="0" borderId="0" xfId="56" applyNumberFormat="1" applyFont="1" applyAlignment="1">
      <alignment horizontal="center"/>
      <protection/>
    </xf>
    <xf numFmtId="49" fontId="41" fillId="0" borderId="0" xfId="55" applyNumberFormat="1" applyFont="1" applyBorder="1" applyAlignment="1">
      <alignment horizontal="left"/>
      <protection/>
    </xf>
    <xf numFmtId="0" fontId="3" fillId="0" borderId="0" xfId="53" applyFont="1" applyBorder="1" applyAlignment="1">
      <alignment horizontal="right"/>
      <protection/>
    </xf>
    <xf numFmtId="0" fontId="8" fillId="0" borderId="0" xfId="55" applyFont="1" applyFill="1" applyBorder="1" applyAlignment="1">
      <alignment horizontal="right" vertical="center" wrapText="1"/>
      <protection/>
    </xf>
    <xf numFmtId="0" fontId="2" fillId="0" borderId="0" xfId="62" applyFill="1">
      <alignment/>
      <protection/>
    </xf>
    <xf numFmtId="0" fontId="2" fillId="0" borderId="0" xfId="62">
      <alignment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 applyProtection="1">
      <alignment vertical="top" wrapText="1"/>
      <protection/>
    </xf>
    <xf numFmtId="49" fontId="2" fillId="0" borderId="0" xfId="62" applyNumberFormat="1" applyFont="1" applyAlignment="1">
      <alignment horizontal="center"/>
      <protection/>
    </xf>
    <xf numFmtId="0" fontId="4" fillId="0" borderId="0" xfId="55" applyFont="1" applyBorder="1" applyAlignment="1" applyProtection="1">
      <alignment wrapText="1"/>
      <protection/>
    </xf>
    <xf numFmtId="0" fontId="8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0" fontId="43" fillId="0" borderId="0" xfId="62" applyFont="1" applyBorder="1" applyAlignment="1">
      <alignment vertical="top"/>
      <protection/>
    </xf>
    <xf numFmtId="0" fontId="2" fillId="0" borderId="0" xfId="62" applyBorder="1" applyAlignment="1">
      <alignment horizontal="right"/>
      <protection/>
    </xf>
    <xf numFmtId="49" fontId="9" fillId="0" borderId="10" xfId="62" applyNumberFormat="1" applyFont="1" applyBorder="1" applyAlignment="1">
      <alignment horizontal="center" vertical="center" wrapText="1"/>
      <protection/>
    </xf>
    <xf numFmtId="49" fontId="9" fillId="0" borderId="10" xfId="62" applyNumberFormat="1" applyFont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/>
      <protection/>
    </xf>
    <xf numFmtId="0" fontId="9" fillId="0" borderId="10" xfId="62" applyFont="1" applyBorder="1" applyAlignment="1">
      <alignment horizontal="left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166" fontId="2" fillId="34" borderId="10" xfId="62" applyNumberFormat="1" applyFont="1" applyFill="1" applyBorder="1" applyAlignment="1" applyProtection="1">
      <alignment horizontal="right" wrapText="1"/>
      <protection/>
    </xf>
    <xf numFmtId="49" fontId="2" fillId="0" borderId="10" xfId="62" applyNumberFormat="1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wrapText="1"/>
      <protection/>
    </xf>
    <xf numFmtId="166" fontId="2" fillId="0" borderId="10" xfId="62" applyNumberFormat="1" applyFont="1" applyBorder="1" applyAlignment="1" applyProtection="1">
      <alignment horizontal="right" wrapText="1"/>
      <protection locked="0"/>
    </xf>
    <xf numFmtId="0" fontId="2" fillId="0" borderId="10" xfId="62" applyFont="1" applyBorder="1">
      <alignment/>
      <protection/>
    </xf>
    <xf numFmtId="0" fontId="46" fillId="0" borderId="10" xfId="62" applyFont="1" applyBorder="1">
      <alignment/>
      <protection/>
    </xf>
    <xf numFmtId="0" fontId="46" fillId="33" borderId="10" xfId="62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165" fontId="2" fillId="0" borderId="0" xfId="55" applyNumberFormat="1" applyFill="1" applyBorder="1" applyAlignment="1">
      <alignment horizontal="center" vertical="center"/>
      <protection/>
    </xf>
    <xf numFmtId="0" fontId="46" fillId="33" borderId="10" xfId="62" applyFont="1" applyFill="1" applyBorder="1">
      <alignment/>
      <protection/>
    </xf>
    <xf numFmtId="49" fontId="9" fillId="0" borderId="10" xfId="62" applyNumberFormat="1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left" vertical="center" wrapText="1"/>
      <protection/>
    </xf>
    <xf numFmtId="165" fontId="2" fillId="0" borderId="10" xfId="62" applyNumberFormat="1" applyFont="1" applyBorder="1" applyAlignment="1" applyProtection="1">
      <alignment horizontal="right" wrapText="1"/>
      <protection locked="0"/>
    </xf>
    <xf numFmtId="0" fontId="9" fillId="0" borderId="10" xfId="62" applyFont="1" applyFill="1" applyBorder="1" applyAlignment="1">
      <alignment vertical="center" wrapText="1"/>
      <protection/>
    </xf>
    <xf numFmtId="0" fontId="9" fillId="33" borderId="10" xfId="62" applyFont="1" applyFill="1" applyBorder="1" applyAlignment="1">
      <alignment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62" applyFont="1" applyFill="1" applyBorder="1" applyAlignment="1">
      <alignment vertical="center" wrapText="1"/>
      <protection/>
    </xf>
    <xf numFmtId="165" fontId="2" fillId="0" borderId="10" xfId="62" applyNumberFormat="1" applyFont="1" applyFill="1" applyBorder="1" applyAlignment="1" applyProtection="1">
      <alignment horizontal="right" wrapText="1"/>
      <protection locked="0"/>
    </xf>
    <xf numFmtId="0" fontId="2" fillId="0" borderId="10" xfId="62" applyFont="1" applyFill="1" applyBorder="1">
      <alignment/>
      <protection/>
    </xf>
    <xf numFmtId="165" fontId="2" fillId="34" borderId="10" xfId="62" applyNumberFormat="1" applyFont="1" applyFill="1" applyBorder="1" applyAlignment="1" applyProtection="1">
      <alignment horizontal="right" wrapText="1"/>
      <protection/>
    </xf>
    <xf numFmtId="166" fontId="2" fillId="0" borderId="10" xfId="62" applyNumberFormat="1" applyFont="1" applyFill="1" applyBorder="1" applyAlignment="1" applyProtection="1">
      <alignment horizontal="right" wrapText="1"/>
      <protection locked="0"/>
    </xf>
    <xf numFmtId="4" fontId="2" fillId="34" borderId="10" xfId="62" applyNumberFormat="1" applyFont="1" applyFill="1" applyBorder="1" applyAlignment="1" applyProtection="1">
      <alignment horizontal="right" wrapText="1"/>
      <protection/>
    </xf>
    <xf numFmtId="0" fontId="27" fillId="33" borderId="10" xfId="62" applyFont="1" applyFill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left" vertical="center" wrapText="1"/>
      <protection/>
    </xf>
    <xf numFmtId="0" fontId="45" fillId="0" borderId="0" xfId="62" applyFont="1">
      <alignment/>
      <protection/>
    </xf>
    <xf numFmtId="165" fontId="2" fillId="33" borderId="10" xfId="62" applyNumberFormat="1" applyFont="1" applyFill="1" applyBorder="1" applyAlignment="1" applyProtection="1">
      <alignment horizontal="right" wrapText="1"/>
      <protection locked="0"/>
    </xf>
    <xf numFmtId="166" fontId="2" fillId="33" borderId="10" xfId="62" applyNumberFormat="1" applyFont="1" applyFill="1" applyBorder="1" applyAlignment="1" applyProtection="1">
      <alignment horizontal="right" wrapText="1"/>
      <protection locked="0"/>
    </xf>
    <xf numFmtId="0" fontId="2" fillId="0" borderId="12" xfId="62" applyBorder="1">
      <alignment/>
      <protection/>
    </xf>
    <xf numFmtId="0" fontId="2" fillId="0" borderId="0" xfId="62" applyBorder="1">
      <alignment/>
      <protection/>
    </xf>
    <xf numFmtId="0" fontId="2" fillId="0" borderId="10" xfId="62" applyFont="1" applyBorder="1" applyAlignment="1">
      <alignment vertical="center" wrapText="1"/>
      <protection/>
    </xf>
    <xf numFmtId="0" fontId="29" fillId="33" borderId="10" xfId="62" applyFont="1" applyFill="1" applyBorder="1" applyAlignment="1">
      <alignment horizontal="left" wrapText="1"/>
      <protection/>
    </xf>
    <xf numFmtId="0" fontId="45" fillId="0" borderId="0" xfId="62" applyFont="1" applyFill="1">
      <alignment/>
      <protection/>
    </xf>
    <xf numFmtId="0" fontId="29" fillId="0" borderId="10" xfId="62" applyFont="1" applyFill="1" applyBorder="1" applyAlignment="1">
      <alignment wrapText="1"/>
      <protection/>
    </xf>
    <xf numFmtId="0" fontId="9" fillId="0" borderId="10" xfId="62" applyFont="1" applyFill="1" applyBorder="1" applyAlignment="1">
      <alignment wrapText="1"/>
      <protection/>
    </xf>
    <xf numFmtId="49" fontId="2" fillId="0" borderId="10" xfId="62" applyNumberFormat="1" applyFont="1" applyBorder="1" applyAlignment="1">
      <alignment horizontal="left" vertical="center" wrapText="1"/>
      <protection/>
    </xf>
    <xf numFmtId="0" fontId="2" fillId="33" borderId="10" xfId="62" applyFont="1" applyFill="1" applyBorder="1" applyAlignment="1">
      <alignment horizontal="justify"/>
      <protection/>
    </xf>
    <xf numFmtId="0" fontId="2" fillId="0" borderId="10" xfId="62" applyFont="1" applyFill="1" applyBorder="1" applyAlignment="1">
      <alignment horizontal="justify"/>
      <protection/>
    </xf>
    <xf numFmtId="0" fontId="2" fillId="0" borderId="10" xfId="62" applyFont="1" applyFill="1" applyBorder="1" applyAlignment="1">
      <alignment horizontal="left" wrapText="1"/>
      <protection/>
    </xf>
    <xf numFmtId="49" fontId="7" fillId="0" borderId="0" xfId="62" applyNumberFormat="1" applyFont="1" applyBorder="1" applyAlignment="1">
      <alignment horizontal="center"/>
      <protection/>
    </xf>
    <xf numFmtId="0" fontId="7" fillId="0" borderId="0" xfId="62" applyFont="1" applyBorder="1" applyAlignment="1">
      <alignment wrapText="1"/>
      <protection/>
    </xf>
    <xf numFmtId="0" fontId="7" fillId="0" borderId="0" xfId="62" applyFont="1" applyBorder="1" applyAlignment="1">
      <alignment horizontal="center" wrapText="1"/>
      <protection/>
    </xf>
    <xf numFmtId="165" fontId="7" fillId="0" borderId="0" xfId="62" applyNumberFormat="1" applyFont="1" applyBorder="1" applyAlignment="1">
      <alignment horizontal="right"/>
      <protection/>
    </xf>
    <xf numFmtId="0" fontId="2" fillId="0" borderId="0" xfId="62" applyFont="1" applyBorder="1" applyAlignment="1">
      <alignment wrapText="1"/>
      <protection/>
    </xf>
    <xf numFmtId="49" fontId="2" fillId="0" borderId="13" xfId="62" applyNumberFormat="1" applyFont="1" applyFill="1" applyBorder="1" applyAlignment="1" applyProtection="1">
      <alignment horizontal="center" wrapText="1"/>
      <protection locked="0"/>
    </xf>
    <xf numFmtId="0" fontId="2" fillId="0" borderId="0" xfId="62" applyFont="1" applyBorder="1" applyAlignment="1">
      <alignment horizontal="center"/>
      <protection/>
    </xf>
    <xf numFmtId="49" fontId="2" fillId="0" borderId="0" xfId="62" applyNumberFormat="1" applyFont="1" applyFill="1" applyAlignment="1" applyProtection="1">
      <alignment horizontal="center" wrapText="1"/>
      <protection locked="0"/>
    </xf>
    <xf numFmtId="0" fontId="2" fillId="0" borderId="0" xfId="62" applyFont="1">
      <alignment/>
      <protection/>
    </xf>
    <xf numFmtId="0" fontId="2" fillId="0" borderId="0" xfId="55" applyFont="1" applyFill="1" applyBorder="1" applyAlignment="1">
      <alignment horizontal="center" vertical="top"/>
      <protection/>
    </xf>
    <xf numFmtId="0" fontId="2" fillId="0" borderId="0" xfId="55" applyFont="1" applyFill="1" applyBorder="1" applyAlignment="1">
      <alignment vertical="top"/>
      <protection/>
    </xf>
    <xf numFmtId="0" fontId="2" fillId="0" borderId="12" xfId="55" applyFont="1" applyFill="1" applyBorder="1" applyAlignment="1">
      <alignment horizontal="right" vertical="top"/>
      <protection/>
    </xf>
    <xf numFmtId="0" fontId="42" fillId="0" borderId="0" xfId="55" applyFont="1" applyFill="1" applyBorder="1" applyAlignment="1">
      <alignment vertical="top"/>
      <protection/>
    </xf>
    <xf numFmtId="0" fontId="2" fillId="0" borderId="0" xfId="55" applyFont="1" applyFill="1" applyBorder="1" applyAlignment="1">
      <alignment horizontal="right" vertical="top"/>
      <protection/>
    </xf>
    <xf numFmtId="49" fontId="2" fillId="0" borderId="0" xfId="55" applyNumberFormat="1" applyFont="1" applyFill="1" applyBorder="1" applyAlignment="1" applyProtection="1">
      <alignment wrapText="1"/>
      <protection/>
    </xf>
    <xf numFmtId="49" fontId="42" fillId="0" borderId="0" xfId="55" applyNumberFormat="1" applyFont="1" applyFill="1" applyBorder="1" applyAlignment="1" applyProtection="1">
      <alignment wrapText="1"/>
      <protection locked="0"/>
    </xf>
    <xf numFmtId="0" fontId="2" fillId="0" borderId="0" xfId="62" applyAlignment="1">
      <alignment horizontal="center"/>
      <protection/>
    </xf>
    <xf numFmtId="0" fontId="2" fillId="0" borderId="0" xfId="62" applyAlignment="1">
      <alignment horizontal="right"/>
      <protection/>
    </xf>
    <xf numFmtId="0" fontId="9" fillId="0" borderId="0" xfId="62" applyFont="1">
      <alignment/>
      <protection/>
    </xf>
    <xf numFmtId="0" fontId="2" fillId="0" borderId="12" xfId="55" applyFont="1" applyBorder="1" applyAlignment="1" applyProtection="1">
      <alignment horizontal="center" vertical="top" wrapText="1"/>
      <protection/>
    </xf>
    <xf numFmtId="0" fontId="2" fillId="0" borderId="0" xfId="55" applyFont="1" applyBorder="1" applyAlignment="1" applyProtection="1">
      <alignment horizontal="center" vertical="top" wrapText="1"/>
      <protection/>
    </xf>
    <xf numFmtId="0" fontId="31" fillId="0" borderId="0" xfId="56" applyFont="1" applyBorder="1" applyAlignment="1">
      <alignment horizontal="right" wrapText="1"/>
      <protection/>
    </xf>
    <xf numFmtId="0" fontId="5" fillId="0" borderId="0" xfId="62" applyFont="1" applyAlignment="1">
      <alignment horizontal="center"/>
      <protection/>
    </xf>
    <xf numFmtId="0" fontId="2" fillId="0" borderId="0" xfId="62" applyFont="1" applyAlignment="1">
      <alignment horizontal="right"/>
      <protection/>
    </xf>
    <xf numFmtId="0" fontId="2" fillId="0" borderId="0" xfId="55" applyFont="1" applyFill="1" applyBorder="1" applyAlignment="1">
      <alignment horizontal="left" vertical="top"/>
      <protection/>
    </xf>
    <xf numFmtId="49" fontId="22" fillId="0" borderId="0" xfId="63" applyNumberFormat="1" applyFont="1" applyAlignment="1">
      <alignment horizontal="center" vertical="center"/>
      <protection/>
    </xf>
    <xf numFmtId="49" fontId="23" fillId="0" borderId="0" xfId="63" applyNumberFormat="1" applyFont="1">
      <alignment/>
      <protection/>
    </xf>
    <xf numFmtId="49" fontId="23" fillId="0" borderId="0" xfId="63" applyNumberFormat="1" applyFont="1" applyAlignment="1">
      <alignment horizontal="left" vertical="center"/>
      <protection/>
    </xf>
    <xf numFmtId="0" fontId="2" fillId="0" borderId="10" xfId="55" applyFont="1" applyFill="1" applyBorder="1" applyAlignment="1">
      <alignment horizontal="center"/>
      <protection/>
    </xf>
    <xf numFmtId="165" fontId="36" fillId="4" borderId="10" xfId="55" applyNumberFormat="1" applyFont="1" applyFill="1" applyBorder="1">
      <alignment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 vertical="center"/>
      <protection/>
    </xf>
    <xf numFmtId="165" fontId="36" fillId="4" borderId="10" xfId="55" applyNumberFormat="1" applyFont="1" applyFill="1" applyBorder="1" applyAlignment="1">
      <alignment horizontal="right" vertical="center"/>
      <protection/>
    </xf>
    <xf numFmtId="164" fontId="4" fillId="0" borderId="10" xfId="54" applyNumberFormat="1" applyFont="1" applyFill="1" applyBorder="1" applyAlignment="1" applyProtection="1">
      <alignment/>
      <protection locked="0"/>
    </xf>
    <xf numFmtId="0" fontId="37" fillId="0" borderId="0" xfId="56" applyFont="1" applyAlignment="1">
      <alignment horizontal="center"/>
      <protection/>
    </xf>
    <xf numFmtId="0" fontId="2" fillId="0" borderId="10" xfId="56" applyNumberFormat="1" applyFont="1" applyBorder="1" applyAlignment="1" applyProtection="1">
      <alignment horizontal="left" vertical="center" wrapText="1"/>
      <protection locked="0"/>
    </xf>
    <xf numFmtId="0" fontId="42" fillId="0" borderId="10" xfId="61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6" applyNumberFormat="1" applyFont="1" applyBorder="1" applyAlignment="1" applyProtection="1">
      <alignment horizontal="left" vertical="center" wrapText="1"/>
      <protection locked="0"/>
    </xf>
    <xf numFmtId="0" fontId="2" fillId="0" borderId="10" xfId="56" applyFont="1" applyBorder="1" applyAlignment="1" applyProtection="1">
      <alignment horizontal="left" vertical="center" wrapText="1"/>
      <protection locked="0"/>
    </xf>
    <xf numFmtId="49" fontId="2" fillId="0" borderId="10" xfId="56" applyNumberFormat="1" applyFont="1" applyBorder="1" applyAlignment="1" applyProtection="1" quotePrefix="1">
      <alignment horizontal="left" vertical="center" wrapText="1"/>
      <protection locked="0"/>
    </xf>
    <xf numFmtId="0" fontId="2" fillId="0" borderId="20" xfId="56" applyFont="1" applyBorder="1" applyAlignment="1" applyProtection="1">
      <alignment horizontal="left" vertical="center" wrapText="1"/>
      <protection locked="0"/>
    </xf>
    <xf numFmtId="14" fontId="2" fillId="0" borderId="10" xfId="56" applyNumberFormat="1" applyBorder="1" applyAlignment="1" applyProtection="1">
      <alignment horizontal="left" vertical="center" wrapText="1"/>
      <protection locked="0"/>
    </xf>
    <xf numFmtId="0" fontId="90" fillId="0" borderId="10" xfId="0" applyFont="1" applyBorder="1" applyAlignment="1" applyProtection="1">
      <alignment vertical="center" wrapText="1"/>
      <protection locked="0"/>
    </xf>
    <xf numFmtId="0" fontId="2" fillId="0" borderId="20" xfId="56" applyNumberFormat="1" applyBorder="1" applyAlignment="1" applyProtection="1">
      <alignment horizontal="left" vertical="center" wrapText="1"/>
      <protection locked="0"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21" xfId="56" applyBorder="1" applyAlignment="1" applyProtection="1">
      <alignment horizontal="left" vertical="center" wrapText="1"/>
      <protection locked="0"/>
    </xf>
    <xf numFmtId="0" fontId="50" fillId="0" borderId="21" xfId="61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56" applyNumberFormat="1" applyBorder="1" applyAlignment="1" applyProtection="1">
      <alignment horizontal="left" vertical="center" wrapText="1"/>
      <protection locked="0"/>
    </xf>
    <xf numFmtId="0" fontId="91" fillId="35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21" fillId="4" borderId="13" xfId="54" applyFont="1" applyFill="1" applyBorder="1" applyAlignment="1" applyProtection="1">
      <alignment horizontal="center" wrapText="1"/>
      <protection/>
    </xf>
    <xf numFmtId="0" fontId="4" fillId="0" borderId="12" xfId="54" applyFont="1" applyBorder="1" applyAlignment="1" applyProtection="1">
      <alignment horizontal="center" vertical="top" wrapText="1"/>
      <protection/>
    </xf>
    <xf numFmtId="0" fontId="20" fillId="4" borderId="13" xfId="53" applyNumberFormat="1" applyFont="1" applyFill="1" applyBorder="1" applyAlignment="1" applyProtection="1">
      <alignment horizontal="center" wrapText="1"/>
      <protection locked="0"/>
    </xf>
    <xf numFmtId="0" fontId="4" fillId="0" borderId="12" xfId="53" applyFont="1" applyBorder="1" applyAlignment="1" applyProtection="1">
      <alignment horizontal="center" vertical="top" wrapText="1"/>
      <protection/>
    </xf>
    <xf numFmtId="0" fontId="31" fillId="3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23" xfId="54" applyFont="1" applyBorder="1" applyAlignment="1">
      <alignment horizontal="center" vertical="center" wrapText="1"/>
      <protection/>
    </xf>
    <xf numFmtId="0" fontId="2" fillId="0" borderId="24" xfId="54" applyFont="1" applyBorder="1" applyAlignment="1">
      <alignment horizontal="center" vertical="center" wrapText="1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49" fontId="2" fillId="0" borderId="13" xfId="54" applyNumberFormat="1" applyFont="1" applyBorder="1" applyAlignment="1" applyProtection="1">
      <alignment horizontal="center" wrapText="1"/>
      <protection locked="0"/>
    </xf>
    <xf numFmtId="49" fontId="2" fillId="0" borderId="13" xfId="54" applyNumberFormat="1" applyBorder="1" applyAlignment="1" applyProtection="1">
      <alignment horizontal="center" wrapText="1"/>
      <protection locked="0"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left" vertical="top" wrapText="1"/>
      <protection/>
    </xf>
    <xf numFmtId="49" fontId="2" fillId="0" borderId="0" xfId="53" applyNumberFormat="1" applyFont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49" fontId="2" fillId="0" borderId="13" xfId="53" applyNumberFormat="1" applyFont="1" applyBorder="1" applyAlignment="1" applyProtection="1">
      <alignment horizontal="center" wrapText="1"/>
      <protection locked="0"/>
    </xf>
    <xf numFmtId="49" fontId="2" fillId="0" borderId="13" xfId="53" applyNumberFormat="1" applyFont="1" applyBorder="1" applyAlignment="1" applyProtection="1">
      <alignment horizontal="center" wrapText="1"/>
      <protection locked="0"/>
    </xf>
    <xf numFmtId="0" fontId="7" fillId="0" borderId="0" xfId="53" applyFont="1" applyBorder="1" applyAlignment="1">
      <alignment horizontal="center" vertical="top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33" borderId="16" xfId="54" applyFont="1" applyFill="1" applyBorder="1" applyAlignment="1">
      <alignment horizontal="center" vertical="center" wrapText="1"/>
      <protection/>
    </xf>
    <xf numFmtId="0" fontId="2" fillId="33" borderId="14" xfId="54" applyFont="1" applyFill="1" applyBorder="1" applyAlignment="1">
      <alignment horizontal="center" vertical="center" wrapText="1"/>
      <protection/>
    </xf>
    <xf numFmtId="0" fontId="2" fillId="33" borderId="15" xfId="54" applyFont="1" applyFill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justify"/>
      <protection/>
    </xf>
    <xf numFmtId="0" fontId="22" fillId="0" borderId="12" xfId="54" applyFont="1" applyBorder="1" applyAlignment="1" applyProtection="1">
      <alignment horizontal="center" vertical="top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0" fillId="0" borderId="13" xfId="53" applyNumberFormat="1" applyFont="1" applyFill="1" applyBorder="1" applyAlignment="1" applyProtection="1">
      <alignment horizontal="center" wrapText="1"/>
      <protection/>
    </xf>
    <xf numFmtId="0" fontId="22" fillId="0" borderId="12" xfId="53" applyFont="1" applyBorder="1" applyAlignment="1" applyProtection="1">
      <alignment horizontal="center" vertical="top" wrapText="1"/>
      <protection/>
    </xf>
    <xf numFmtId="0" fontId="5" fillId="0" borderId="0" xfId="54" applyFont="1" applyAlignment="1">
      <alignment horizontal="center" vertical="center" wrapText="1"/>
      <protection/>
    </xf>
    <xf numFmtId="0" fontId="21" fillId="0" borderId="13" xfId="54" applyFont="1" applyBorder="1" applyAlignment="1" applyProtection="1">
      <alignment horizontal="center"/>
      <protection/>
    </xf>
    <xf numFmtId="0" fontId="9" fillId="36" borderId="10" xfId="54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vertical="center" wrapText="1"/>
      <protection/>
    </xf>
    <xf numFmtId="0" fontId="9" fillId="36" borderId="10" xfId="54" applyFont="1" applyFill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13" xfId="56" applyBorder="1" applyProtection="1">
      <alignment/>
      <protection locked="0"/>
    </xf>
    <xf numFmtId="0" fontId="2" fillId="0" borderId="12" xfId="53" applyFont="1" applyBorder="1" applyAlignment="1">
      <alignment horizontal="center" vertical="top"/>
      <protection/>
    </xf>
    <xf numFmtId="49" fontId="2" fillId="0" borderId="13" xfId="53" applyNumberFormat="1" applyFont="1" applyBorder="1" applyAlignment="1" applyProtection="1">
      <alignment horizontal="center"/>
      <protection locked="0"/>
    </xf>
    <xf numFmtId="0" fontId="2" fillId="0" borderId="12" xfId="53" applyFont="1" applyBorder="1" applyAlignment="1">
      <alignment horizontal="center" vertical="justify"/>
      <protection/>
    </xf>
    <xf numFmtId="14" fontId="2" fillId="0" borderId="13" xfId="56" applyNumberFormat="1" applyBorder="1" applyAlignment="1" applyProtection="1">
      <alignment horizontal="center"/>
      <protection locked="0"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26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33" borderId="19" xfId="56" applyFont="1" applyFill="1" applyBorder="1" applyAlignment="1">
      <alignment horizontal="center" vertical="center" wrapText="1"/>
      <protection/>
    </xf>
    <xf numFmtId="0" fontId="2" fillId="33" borderId="26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33" borderId="16" xfId="56" applyFont="1" applyFill="1" applyBorder="1" applyAlignment="1">
      <alignment horizontal="center" vertical="center" wrapText="1"/>
      <protection/>
    </xf>
    <xf numFmtId="0" fontId="2" fillId="33" borderId="15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49" fontId="2" fillId="0" borderId="12" xfId="53" applyNumberFormat="1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49" fontId="4" fillId="0" borderId="19" xfId="56" applyNumberFormat="1" applyFont="1" applyFill="1" applyBorder="1" applyAlignment="1">
      <alignment horizontal="center" vertical="center" wrapText="1"/>
      <protection/>
    </xf>
    <xf numFmtId="49" fontId="4" fillId="0" borderId="26" xfId="56" applyNumberFormat="1" applyFont="1" applyFill="1" applyBorder="1" applyAlignment="1">
      <alignment horizontal="center" vertical="center" wrapText="1"/>
      <protection/>
    </xf>
    <xf numFmtId="49" fontId="4" fillId="0" borderId="11" xfId="56" applyNumberFormat="1" applyFont="1" applyFill="1" applyBorder="1" applyAlignment="1">
      <alignment horizontal="center" vertical="center" wrapText="1"/>
      <protection/>
    </xf>
    <xf numFmtId="49" fontId="2" fillId="0" borderId="14" xfId="53" applyNumberFormat="1" applyFont="1" applyBorder="1" applyAlignment="1" applyProtection="1">
      <alignment horizontal="center"/>
      <protection locked="0"/>
    </xf>
    <xf numFmtId="0" fontId="2" fillId="0" borderId="19" xfId="56" applyFont="1" applyBorder="1" applyAlignment="1">
      <alignment horizontal="center" vertical="center" wrapText="1"/>
      <protection/>
    </xf>
    <xf numFmtId="0" fontId="2" fillId="33" borderId="14" xfId="56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21" fillId="0" borderId="13" xfId="56" applyFont="1" applyBorder="1" applyAlignment="1" applyProtection="1">
      <alignment horizontal="center"/>
      <protection/>
    </xf>
    <xf numFmtId="0" fontId="4" fillId="0" borderId="12" xfId="56" applyFont="1" applyBorder="1" applyAlignment="1" applyProtection="1">
      <alignment horizontal="center" vertical="top" wrapText="1"/>
      <protection/>
    </xf>
    <xf numFmtId="0" fontId="31" fillId="3" borderId="16" xfId="0" applyFont="1" applyFill="1" applyBorder="1" applyAlignment="1" applyProtection="1">
      <alignment horizontal="center" vertical="center"/>
      <protection/>
    </xf>
    <xf numFmtId="0" fontId="31" fillId="3" borderId="14" xfId="0" applyFont="1" applyFill="1" applyBorder="1" applyAlignment="1" applyProtection="1">
      <alignment horizontal="center" vertical="center"/>
      <protection/>
    </xf>
    <xf numFmtId="0" fontId="31" fillId="3" borderId="15" xfId="0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/>
      <protection/>
    </xf>
    <xf numFmtId="0" fontId="2" fillId="0" borderId="0" xfId="53" applyFont="1" applyBorder="1" applyAlignment="1">
      <alignment horizontal="center" vertical="top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4" fillId="0" borderId="0" xfId="56" applyFont="1" applyBorder="1" applyAlignment="1" applyProtection="1">
      <alignment horizontal="center" vertical="top" wrapText="1"/>
      <protection/>
    </xf>
    <xf numFmtId="0" fontId="4" fillId="0" borderId="0" xfId="53" applyFont="1" applyBorder="1" applyAlignment="1" applyProtection="1">
      <alignment horizontal="center" vertical="top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2" fillId="0" borderId="10" xfId="56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top" wrapText="1"/>
      <protection/>
    </xf>
    <xf numFmtId="49" fontId="2" fillId="0" borderId="10" xfId="62" applyNumberFormat="1" applyFont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left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166" fontId="2" fillId="0" borderId="10" xfId="62" applyNumberFormat="1" applyFont="1" applyBorder="1" applyAlignment="1" applyProtection="1">
      <alignment horizontal="right" wrapText="1"/>
      <protection locked="0"/>
    </xf>
    <xf numFmtId="49" fontId="2" fillId="0" borderId="13" xfId="62" applyNumberFormat="1" applyFont="1" applyFill="1" applyBorder="1" applyAlignment="1" applyProtection="1">
      <alignment horizontal="center" wrapText="1"/>
      <protection locked="0"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0" xfId="62" applyFont="1" applyBorder="1" applyAlignment="1">
      <alignment horizontal="left" vertical="center" wrapText="1"/>
      <protection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9" xfId="62" applyNumberFormat="1" applyFont="1" applyBorder="1" applyAlignment="1">
      <alignment horizontal="center" vertical="center" wrapText="1"/>
      <protection/>
    </xf>
    <xf numFmtId="49" fontId="2" fillId="0" borderId="11" xfId="62" applyNumberFormat="1" applyFont="1" applyBorder="1" applyAlignment="1">
      <alignment horizontal="center" vertical="center" wrapText="1"/>
      <protection/>
    </xf>
    <xf numFmtId="0" fontId="29" fillId="33" borderId="10" xfId="62" applyFont="1" applyFill="1" applyBorder="1" applyAlignment="1">
      <alignment horizontal="left" vertical="center" wrapText="1"/>
      <protection/>
    </xf>
    <xf numFmtId="49" fontId="9" fillId="0" borderId="10" xfId="62" applyNumberFormat="1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left" vertical="center" wrapText="1"/>
      <protection/>
    </xf>
    <xf numFmtId="0" fontId="2" fillId="33" borderId="10" xfId="62" applyFont="1" applyFill="1" applyBorder="1" applyAlignment="1">
      <alignment horizontal="left" vertical="center"/>
      <protection/>
    </xf>
    <xf numFmtId="0" fontId="29" fillId="0" borderId="10" xfId="62" applyFont="1" applyFill="1" applyBorder="1" applyAlignment="1">
      <alignment horizontal="left" vertical="center"/>
      <protection/>
    </xf>
    <xf numFmtId="0" fontId="46" fillId="0" borderId="10" xfId="62" applyFont="1" applyFill="1" applyBorder="1" applyAlignment="1">
      <alignment horizontal="left" vertical="center"/>
      <protection/>
    </xf>
    <xf numFmtId="0" fontId="2" fillId="0" borderId="10" xfId="62" applyFont="1" applyBorder="1" applyAlignment="1">
      <alignment vertical="center" wrapText="1"/>
      <protection/>
    </xf>
    <xf numFmtId="0" fontId="29" fillId="33" borderId="10" xfId="62" applyFont="1" applyFill="1" applyBorder="1" applyAlignment="1">
      <alignment horizontal="left" vertical="center"/>
      <protection/>
    </xf>
    <xf numFmtId="0" fontId="2" fillId="0" borderId="19" xfId="62" applyFont="1" applyFill="1" applyBorder="1" applyAlignment="1">
      <alignment horizontal="left" vertical="center" wrapText="1"/>
      <protection/>
    </xf>
    <xf numFmtId="0" fontId="29" fillId="0" borderId="11" xfId="62" applyFont="1" applyFill="1" applyBorder="1" applyAlignment="1">
      <alignment horizontal="left" vertical="center" wrapText="1"/>
      <protection/>
    </xf>
    <xf numFmtId="0" fontId="2" fillId="0" borderId="10" xfId="62" applyFont="1" applyBorder="1" applyAlignment="1">
      <alignment horizontal="center" vertical="center"/>
      <protection/>
    </xf>
    <xf numFmtId="0" fontId="46" fillId="0" borderId="10" xfId="62" applyFont="1" applyFill="1" applyBorder="1" applyAlignment="1">
      <alignment horizontal="left" vertical="center" wrapText="1"/>
      <protection/>
    </xf>
    <xf numFmtId="0" fontId="2" fillId="33" borderId="19" xfId="62" applyFont="1" applyFill="1" applyBorder="1" applyAlignment="1">
      <alignment horizontal="left" vertical="center" wrapText="1"/>
      <protection/>
    </xf>
    <xf numFmtId="0" fontId="2" fillId="33" borderId="11" xfId="62" applyFont="1" applyFill="1" applyBorder="1" applyAlignment="1">
      <alignment horizontal="left" vertical="center" wrapText="1"/>
      <protection/>
    </xf>
    <xf numFmtId="0" fontId="46" fillId="0" borderId="10" xfId="62" applyFont="1" applyBorder="1" applyAlignment="1">
      <alignment horizontal="left" vertical="center" wrapText="1"/>
      <protection/>
    </xf>
    <xf numFmtId="49" fontId="2" fillId="0" borderId="26" xfId="62" applyNumberFormat="1" applyFont="1" applyBorder="1" applyAlignment="1">
      <alignment horizontal="center" vertical="center" wrapText="1"/>
      <protection/>
    </xf>
    <xf numFmtId="0" fontId="2" fillId="0" borderId="26" xfId="62" applyFont="1" applyBorder="1" applyAlignment="1">
      <alignment horizontal="left" vertical="center" wrapText="1"/>
      <protection/>
    </xf>
    <xf numFmtId="0" fontId="2" fillId="0" borderId="11" xfId="62" applyFont="1" applyBorder="1" applyAlignment="1">
      <alignment horizontal="left" vertical="center" wrapText="1"/>
      <protection/>
    </xf>
    <xf numFmtId="49" fontId="9" fillId="0" borderId="19" xfId="62" applyNumberFormat="1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horizontal="left" vertical="center" wrapText="1"/>
      <protection/>
    </xf>
    <xf numFmtId="0" fontId="9" fillId="0" borderId="11" xfId="62" applyFont="1" applyBorder="1" applyAlignment="1">
      <alignment horizontal="left" vertical="center" wrapText="1"/>
      <protection/>
    </xf>
    <xf numFmtId="0" fontId="27" fillId="0" borderId="10" xfId="62" applyFont="1" applyFill="1" applyBorder="1" applyAlignment="1">
      <alignment horizontal="left" vertical="center" wrapText="1"/>
      <protection/>
    </xf>
    <xf numFmtId="0" fontId="2" fillId="0" borderId="19" xfId="62" applyFont="1" applyBorder="1" applyAlignment="1">
      <alignment horizontal="left" vertical="center" wrapText="1"/>
      <protection/>
    </xf>
    <xf numFmtId="0" fontId="2" fillId="0" borderId="10" xfId="62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vertical="center"/>
      <protection/>
    </xf>
    <xf numFmtId="49" fontId="9" fillId="33" borderId="19" xfId="62" applyNumberFormat="1" applyFont="1" applyFill="1" applyBorder="1" applyAlignment="1">
      <alignment horizontal="center" vertical="center" wrapText="1"/>
      <protection/>
    </xf>
    <xf numFmtId="49" fontId="9" fillId="33" borderId="11" xfId="62" applyNumberFormat="1" applyFont="1" applyFill="1" applyBorder="1" applyAlignment="1">
      <alignment horizontal="center" vertical="center" wrapText="1"/>
      <protection/>
    </xf>
    <xf numFmtId="0" fontId="9" fillId="0" borderId="19" xfId="62" applyFont="1" applyFill="1" applyBorder="1" applyAlignment="1">
      <alignment horizontal="left" vertical="center" wrapText="1"/>
      <protection/>
    </xf>
    <xf numFmtId="0" fontId="9" fillId="0" borderId="11" xfId="62" applyFont="1" applyFill="1" applyBorder="1" applyAlignment="1">
      <alignment horizontal="left" vertical="center" wrapText="1"/>
      <protection/>
    </xf>
    <xf numFmtId="49" fontId="9" fillId="0" borderId="10" xfId="62" applyNumberFormat="1" applyFont="1" applyBorder="1" applyAlignment="1">
      <alignment horizontal="center" vertical="center" wrapText="1"/>
      <protection/>
    </xf>
    <xf numFmtId="0" fontId="9" fillId="33" borderId="10" xfId="62" applyFont="1" applyFill="1" applyBorder="1" applyAlignment="1">
      <alignment horizontal="left" vertical="center" wrapText="1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49" fontId="44" fillId="0" borderId="16" xfId="55" applyNumberFormat="1" applyFont="1" applyFill="1" applyBorder="1" applyAlignment="1">
      <alignment horizontal="center" vertical="center" wrapText="1"/>
      <protection/>
    </xf>
    <xf numFmtId="49" fontId="44" fillId="0" borderId="15" xfId="55" applyNumberFormat="1" applyFont="1" applyFill="1" applyBorder="1" applyAlignment="1">
      <alignment horizontal="center" vertical="center" wrapText="1"/>
      <protection/>
    </xf>
    <xf numFmtId="0" fontId="21" fillId="0" borderId="13" xfId="62" applyNumberFormat="1" applyFont="1" applyBorder="1" applyAlignment="1" applyProtection="1">
      <alignment horizontal="center" wrapText="1"/>
      <protection locked="0"/>
    </xf>
    <xf numFmtId="0" fontId="2" fillId="0" borderId="0" xfId="62" applyFont="1" applyBorder="1" applyAlignment="1" applyProtection="1">
      <alignment horizontal="center" vertical="top"/>
      <protection locked="0"/>
    </xf>
    <xf numFmtId="0" fontId="21" fillId="0" borderId="13" xfId="62" applyFont="1" applyBorder="1" applyAlignment="1" applyProtection="1">
      <alignment horizontal="center" vertical="top"/>
      <protection locked="0"/>
    </xf>
    <xf numFmtId="0" fontId="2" fillId="0" borderId="0" xfId="62" applyFont="1" applyBorder="1" applyAlignment="1" applyProtection="1">
      <alignment horizontal="center" vertical="top" wrapText="1"/>
      <protection locked="0"/>
    </xf>
    <xf numFmtId="0" fontId="9" fillId="0" borderId="1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5" fillId="0" borderId="0" xfId="62" applyFont="1" applyAlignment="1">
      <alignment horizontal="center" wrapText="1"/>
      <protection/>
    </xf>
    <xf numFmtId="0" fontId="4" fillId="32" borderId="0" xfId="64" applyFill="1" applyAlignment="1">
      <alignment horizontal="center" vertical="center" wrapText="1"/>
      <protection/>
    </xf>
    <xf numFmtId="0" fontId="22" fillId="0" borderId="0" xfId="63" applyFont="1" applyAlignment="1">
      <alignment horizontal="center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</xdr:row>
      <xdr:rowOff>28575</xdr:rowOff>
    </xdr:from>
    <xdr:to>
      <xdr:col>5</xdr:col>
      <xdr:colOff>495300</xdr:colOff>
      <xdr:row>3</xdr:row>
      <xdr:rowOff>28575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28575</xdr:colOff>
      <xdr:row>3</xdr:row>
      <xdr:rowOff>57150</xdr:rowOff>
    </xdr:from>
    <xdr:to>
      <xdr:col>5</xdr:col>
      <xdr:colOff>495300</xdr:colOff>
      <xdr:row>3</xdr:row>
      <xdr:rowOff>762000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71800" y="952500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1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2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42</xdr:row>
      <xdr:rowOff>0</xdr:rowOff>
    </xdr:from>
    <xdr:ext cx="0" cy="733425"/>
    <xdr:sp fLocksText="0">
      <xdr:nvSpPr>
        <xdr:cNvPr id="3" name="Text Box 17"/>
        <xdr:cNvSpPr txBox="1">
          <a:spLocks noChangeArrowheads="1"/>
        </xdr:cNvSpPr>
      </xdr:nvSpPr>
      <xdr:spPr>
        <a:xfrm>
          <a:off x="409575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42</xdr:row>
      <xdr:rowOff>0</xdr:rowOff>
    </xdr:from>
    <xdr:ext cx="0" cy="733425"/>
    <xdr:sp fLocksText="0">
      <xdr:nvSpPr>
        <xdr:cNvPr id="4" name="Text Box 18"/>
        <xdr:cNvSpPr txBox="1">
          <a:spLocks noChangeArrowheads="1"/>
        </xdr:cNvSpPr>
      </xdr:nvSpPr>
      <xdr:spPr>
        <a:xfrm>
          <a:off x="1529715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42</xdr:row>
      <xdr:rowOff>0</xdr:rowOff>
    </xdr:from>
    <xdr:ext cx="0" cy="733425"/>
    <xdr:sp fLocksText="0">
      <xdr:nvSpPr>
        <xdr:cNvPr id="5" name="Text Box 18"/>
        <xdr:cNvSpPr txBox="1">
          <a:spLocks noChangeArrowheads="1"/>
        </xdr:cNvSpPr>
      </xdr:nvSpPr>
      <xdr:spPr>
        <a:xfrm>
          <a:off x="1529715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44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7145000" y="210597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44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7145000" y="210597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8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9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20</xdr:row>
      <xdr:rowOff>0</xdr:rowOff>
    </xdr:from>
    <xdr:ext cx="0" cy="1276350"/>
    <xdr:sp fLocksText="0">
      <xdr:nvSpPr>
        <xdr:cNvPr id="1" name="Text Box 18"/>
        <xdr:cNvSpPr txBox="1">
          <a:spLocks noChangeArrowheads="1"/>
        </xdr:cNvSpPr>
      </xdr:nvSpPr>
      <xdr:spPr>
        <a:xfrm>
          <a:off x="13249275" y="11896725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1276350"/>
    <xdr:sp fLocksText="0">
      <xdr:nvSpPr>
        <xdr:cNvPr id="2" name="Text Box 18"/>
        <xdr:cNvSpPr txBox="1">
          <a:spLocks noChangeArrowheads="1"/>
        </xdr:cNvSpPr>
      </xdr:nvSpPr>
      <xdr:spPr>
        <a:xfrm>
          <a:off x="13249275" y="11896725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1276350"/>
    <xdr:sp fLocksText="0">
      <xdr:nvSpPr>
        <xdr:cNvPr id="3" name="Text Box 17"/>
        <xdr:cNvSpPr txBox="1">
          <a:spLocks noChangeArrowheads="1"/>
        </xdr:cNvSpPr>
      </xdr:nvSpPr>
      <xdr:spPr>
        <a:xfrm>
          <a:off x="11687175" y="11896725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1276350"/>
    <xdr:sp fLocksText="0">
      <xdr:nvSpPr>
        <xdr:cNvPr id="4" name="Text Box 18"/>
        <xdr:cNvSpPr txBox="1">
          <a:spLocks noChangeArrowheads="1"/>
        </xdr:cNvSpPr>
      </xdr:nvSpPr>
      <xdr:spPr>
        <a:xfrm>
          <a:off x="11687175" y="11896725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1276350"/>
    <xdr:sp fLocksText="0">
      <xdr:nvSpPr>
        <xdr:cNvPr id="5" name="Text Box 18"/>
        <xdr:cNvSpPr txBox="1">
          <a:spLocks noChangeArrowheads="1"/>
        </xdr:cNvSpPr>
      </xdr:nvSpPr>
      <xdr:spPr>
        <a:xfrm>
          <a:off x="11687175" y="11896725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1428750"/>
    <xdr:sp fLocksText="0">
      <xdr:nvSpPr>
        <xdr:cNvPr id="6" name="Text Box 18"/>
        <xdr:cNvSpPr txBox="1">
          <a:spLocks noChangeArrowheads="1"/>
        </xdr:cNvSpPr>
      </xdr:nvSpPr>
      <xdr:spPr>
        <a:xfrm>
          <a:off x="13249275" y="11896725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1428750"/>
    <xdr:sp fLocksText="0">
      <xdr:nvSpPr>
        <xdr:cNvPr id="7" name="Text Box 18"/>
        <xdr:cNvSpPr txBox="1">
          <a:spLocks noChangeArrowheads="1"/>
        </xdr:cNvSpPr>
      </xdr:nvSpPr>
      <xdr:spPr>
        <a:xfrm>
          <a:off x="13249275" y="11896725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762000"/>
    <xdr:sp fLocksText="0">
      <xdr:nvSpPr>
        <xdr:cNvPr id="8" name="Text Box 18"/>
        <xdr:cNvSpPr txBox="1">
          <a:spLocks noChangeArrowheads="1"/>
        </xdr:cNvSpPr>
      </xdr:nvSpPr>
      <xdr:spPr>
        <a:xfrm>
          <a:off x="13249275" y="118967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762000"/>
    <xdr:sp fLocksText="0">
      <xdr:nvSpPr>
        <xdr:cNvPr id="9" name="Text Box 18"/>
        <xdr:cNvSpPr txBox="1">
          <a:spLocks noChangeArrowheads="1"/>
        </xdr:cNvSpPr>
      </xdr:nvSpPr>
      <xdr:spPr>
        <a:xfrm>
          <a:off x="13249275" y="118967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762000"/>
    <xdr:sp fLocksText="0">
      <xdr:nvSpPr>
        <xdr:cNvPr id="10" name="Text Box 17"/>
        <xdr:cNvSpPr txBox="1">
          <a:spLocks noChangeArrowheads="1"/>
        </xdr:cNvSpPr>
      </xdr:nvSpPr>
      <xdr:spPr>
        <a:xfrm>
          <a:off x="11687175" y="118967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762000"/>
    <xdr:sp fLocksText="0">
      <xdr:nvSpPr>
        <xdr:cNvPr id="11" name="Text Box 18"/>
        <xdr:cNvSpPr txBox="1">
          <a:spLocks noChangeArrowheads="1"/>
        </xdr:cNvSpPr>
      </xdr:nvSpPr>
      <xdr:spPr>
        <a:xfrm>
          <a:off x="11687175" y="118967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762000"/>
    <xdr:sp fLocksText="0">
      <xdr:nvSpPr>
        <xdr:cNvPr id="12" name="Text Box 18"/>
        <xdr:cNvSpPr txBox="1">
          <a:spLocks noChangeArrowheads="1"/>
        </xdr:cNvSpPr>
      </xdr:nvSpPr>
      <xdr:spPr>
        <a:xfrm>
          <a:off x="11687175" y="118967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21</xdr:row>
      <xdr:rowOff>0</xdr:rowOff>
    </xdr:from>
    <xdr:ext cx="0" cy="695325"/>
    <xdr:sp fLocksText="0">
      <xdr:nvSpPr>
        <xdr:cNvPr id="13" name="Text Box 18"/>
        <xdr:cNvSpPr txBox="1">
          <a:spLocks noChangeArrowheads="1"/>
        </xdr:cNvSpPr>
      </xdr:nvSpPr>
      <xdr:spPr>
        <a:xfrm>
          <a:off x="13249275" y="1224915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21</xdr:row>
      <xdr:rowOff>0</xdr:rowOff>
    </xdr:from>
    <xdr:ext cx="0" cy="695325"/>
    <xdr:sp fLocksText="0">
      <xdr:nvSpPr>
        <xdr:cNvPr id="14" name="Text Box 18"/>
        <xdr:cNvSpPr txBox="1">
          <a:spLocks noChangeArrowheads="1"/>
        </xdr:cNvSpPr>
      </xdr:nvSpPr>
      <xdr:spPr>
        <a:xfrm>
          <a:off x="13249275" y="1224915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20</xdr:row>
      <xdr:rowOff>0</xdr:rowOff>
    </xdr:from>
    <xdr:ext cx="0" cy="762000"/>
    <xdr:sp fLocksText="0">
      <xdr:nvSpPr>
        <xdr:cNvPr id="15" name="Text Box 18"/>
        <xdr:cNvSpPr txBox="1">
          <a:spLocks noChangeArrowheads="1"/>
        </xdr:cNvSpPr>
      </xdr:nvSpPr>
      <xdr:spPr>
        <a:xfrm>
          <a:off x="15068550" y="118967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20</xdr:row>
      <xdr:rowOff>0</xdr:rowOff>
    </xdr:from>
    <xdr:ext cx="0" cy="762000"/>
    <xdr:sp fLocksText="0">
      <xdr:nvSpPr>
        <xdr:cNvPr id="16" name="Text Box 18"/>
        <xdr:cNvSpPr txBox="1">
          <a:spLocks noChangeArrowheads="1"/>
        </xdr:cNvSpPr>
      </xdr:nvSpPr>
      <xdr:spPr>
        <a:xfrm>
          <a:off x="15068550" y="118967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20</xdr:row>
      <xdr:rowOff>0</xdr:rowOff>
    </xdr:from>
    <xdr:ext cx="0" cy="762000"/>
    <xdr:sp fLocksText="0">
      <xdr:nvSpPr>
        <xdr:cNvPr id="17" name="Text Box 17"/>
        <xdr:cNvSpPr txBox="1">
          <a:spLocks noChangeArrowheads="1"/>
        </xdr:cNvSpPr>
      </xdr:nvSpPr>
      <xdr:spPr>
        <a:xfrm>
          <a:off x="12506325" y="118967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20</xdr:row>
      <xdr:rowOff>0</xdr:rowOff>
    </xdr:from>
    <xdr:ext cx="0" cy="762000"/>
    <xdr:sp fLocksText="0">
      <xdr:nvSpPr>
        <xdr:cNvPr id="18" name="Text Box 18"/>
        <xdr:cNvSpPr txBox="1">
          <a:spLocks noChangeArrowheads="1"/>
        </xdr:cNvSpPr>
      </xdr:nvSpPr>
      <xdr:spPr>
        <a:xfrm>
          <a:off x="12506325" y="118967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20</xdr:row>
      <xdr:rowOff>0</xdr:rowOff>
    </xdr:from>
    <xdr:ext cx="0" cy="762000"/>
    <xdr:sp fLocksText="0">
      <xdr:nvSpPr>
        <xdr:cNvPr id="19" name="Text Box 18"/>
        <xdr:cNvSpPr txBox="1">
          <a:spLocks noChangeArrowheads="1"/>
        </xdr:cNvSpPr>
      </xdr:nvSpPr>
      <xdr:spPr>
        <a:xfrm>
          <a:off x="12506325" y="118967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0" cy="695325"/>
    <xdr:sp fLocksText="0">
      <xdr:nvSpPr>
        <xdr:cNvPr id="20" name="Text Box 18"/>
        <xdr:cNvSpPr txBox="1">
          <a:spLocks noChangeArrowheads="1"/>
        </xdr:cNvSpPr>
      </xdr:nvSpPr>
      <xdr:spPr>
        <a:xfrm>
          <a:off x="15068550" y="1224915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0" cy="695325"/>
    <xdr:sp fLocksText="0">
      <xdr:nvSpPr>
        <xdr:cNvPr id="21" name="Text Box 18"/>
        <xdr:cNvSpPr txBox="1">
          <a:spLocks noChangeArrowheads="1"/>
        </xdr:cNvSpPr>
      </xdr:nvSpPr>
      <xdr:spPr>
        <a:xfrm>
          <a:off x="15068550" y="1224915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19</xdr:row>
      <xdr:rowOff>0</xdr:rowOff>
    </xdr:from>
    <xdr:ext cx="0" cy="704850"/>
    <xdr:sp fLocksText="0">
      <xdr:nvSpPr>
        <xdr:cNvPr id="1" name="Text Box 18"/>
        <xdr:cNvSpPr txBox="1">
          <a:spLocks noChangeArrowheads="1"/>
        </xdr:cNvSpPr>
      </xdr:nvSpPr>
      <xdr:spPr>
        <a:xfrm>
          <a:off x="13134975" y="53435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19</xdr:row>
      <xdr:rowOff>0</xdr:rowOff>
    </xdr:from>
    <xdr:ext cx="0" cy="704850"/>
    <xdr:sp fLocksText="0">
      <xdr:nvSpPr>
        <xdr:cNvPr id="2" name="Text Box 18"/>
        <xdr:cNvSpPr txBox="1">
          <a:spLocks noChangeArrowheads="1"/>
        </xdr:cNvSpPr>
      </xdr:nvSpPr>
      <xdr:spPr>
        <a:xfrm>
          <a:off x="13134975" y="53435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19</xdr:row>
      <xdr:rowOff>0</xdr:rowOff>
    </xdr:from>
    <xdr:ext cx="0" cy="704850"/>
    <xdr:sp fLocksText="0">
      <xdr:nvSpPr>
        <xdr:cNvPr id="3" name="Text Box 17"/>
        <xdr:cNvSpPr txBox="1">
          <a:spLocks noChangeArrowheads="1"/>
        </xdr:cNvSpPr>
      </xdr:nvSpPr>
      <xdr:spPr>
        <a:xfrm>
          <a:off x="11430000" y="53435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19</xdr:row>
      <xdr:rowOff>0</xdr:rowOff>
    </xdr:from>
    <xdr:ext cx="0" cy="704850"/>
    <xdr:sp fLocksText="0">
      <xdr:nvSpPr>
        <xdr:cNvPr id="4" name="Text Box 18"/>
        <xdr:cNvSpPr txBox="1">
          <a:spLocks noChangeArrowheads="1"/>
        </xdr:cNvSpPr>
      </xdr:nvSpPr>
      <xdr:spPr>
        <a:xfrm>
          <a:off x="11430000" y="53435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19</xdr:row>
      <xdr:rowOff>0</xdr:rowOff>
    </xdr:from>
    <xdr:ext cx="0" cy="704850"/>
    <xdr:sp fLocksText="0">
      <xdr:nvSpPr>
        <xdr:cNvPr id="5" name="Text Box 18"/>
        <xdr:cNvSpPr txBox="1">
          <a:spLocks noChangeArrowheads="1"/>
        </xdr:cNvSpPr>
      </xdr:nvSpPr>
      <xdr:spPr>
        <a:xfrm>
          <a:off x="11430000" y="53435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3134975" y="57626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3134975" y="57626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19</xdr:row>
      <xdr:rowOff>0</xdr:rowOff>
    </xdr:from>
    <xdr:ext cx="0" cy="704850"/>
    <xdr:sp fLocksText="0">
      <xdr:nvSpPr>
        <xdr:cNvPr id="1" name="Text Box 18"/>
        <xdr:cNvSpPr txBox="1">
          <a:spLocks noChangeArrowheads="1"/>
        </xdr:cNvSpPr>
      </xdr:nvSpPr>
      <xdr:spPr>
        <a:xfrm>
          <a:off x="13268325" y="532447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19</xdr:row>
      <xdr:rowOff>0</xdr:rowOff>
    </xdr:from>
    <xdr:ext cx="0" cy="704850"/>
    <xdr:sp fLocksText="0">
      <xdr:nvSpPr>
        <xdr:cNvPr id="2" name="Text Box 18"/>
        <xdr:cNvSpPr txBox="1">
          <a:spLocks noChangeArrowheads="1"/>
        </xdr:cNvSpPr>
      </xdr:nvSpPr>
      <xdr:spPr>
        <a:xfrm>
          <a:off x="13268325" y="532447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19</xdr:row>
      <xdr:rowOff>0</xdr:rowOff>
    </xdr:from>
    <xdr:ext cx="0" cy="704850"/>
    <xdr:sp fLocksText="0">
      <xdr:nvSpPr>
        <xdr:cNvPr id="3" name="Text Box 17"/>
        <xdr:cNvSpPr txBox="1">
          <a:spLocks noChangeArrowheads="1"/>
        </xdr:cNvSpPr>
      </xdr:nvSpPr>
      <xdr:spPr>
        <a:xfrm>
          <a:off x="11449050" y="532447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19</xdr:row>
      <xdr:rowOff>0</xdr:rowOff>
    </xdr:from>
    <xdr:ext cx="0" cy="704850"/>
    <xdr:sp fLocksText="0">
      <xdr:nvSpPr>
        <xdr:cNvPr id="4" name="Text Box 18"/>
        <xdr:cNvSpPr txBox="1">
          <a:spLocks noChangeArrowheads="1"/>
        </xdr:cNvSpPr>
      </xdr:nvSpPr>
      <xdr:spPr>
        <a:xfrm>
          <a:off x="11449050" y="532447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19</xdr:row>
      <xdr:rowOff>0</xdr:rowOff>
    </xdr:from>
    <xdr:ext cx="0" cy="704850"/>
    <xdr:sp fLocksText="0">
      <xdr:nvSpPr>
        <xdr:cNvPr id="5" name="Text Box 18"/>
        <xdr:cNvSpPr txBox="1">
          <a:spLocks noChangeArrowheads="1"/>
        </xdr:cNvSpPr>
      </xdr:nvSpPr>
      <xdr:spPr>
        <a:xfrm>
          <a:off x="11449050" y="532447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3268325" y="5743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3268325" y="5743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"/>
  <dimension ref="A1:J1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8.7109375" style="0" customWidth="1"/>
    <col min="2" max="2" width="18.28125" style="0" customWidth="1"/>
    <col min="3" max="3" width="17.140625" style="0" customWidth="1"/>
    <col min="4" max="4" width="15.00390625" style="0" customWidth="1"/>
    <col min="5" max="5" width="8.7109375" style="0" bestFit="1" customWidth="1"/>
    <col min="6" max="6" width="16.28125" style="0" customWidth="1"/>
    <col min="10" max="10" width="26.140625" style="0" bestFit="1" customWidth="1"/>
  </cols>
  <sheetData>
    <row r="1" spans="1:10" ht="15">
      <c r="A1" s="160" t="s">
        <v>484</v>
      </c>
      <c r="B1" s="44" t="s">
        <v>14</v>
      </c>
      <c r="C1" s="70" t="s">
        <v>487</v>
      </c>
      <c r="D1" s="70"/>
      <c r="E1" s="115" t="s">
        <v>485</v>
      </c>
      <c r="F1" s="139">
        <v>0</v>
      </c>
      <c r="J1" s="214" t="s">
        <v>166</v>
      </c>
    </row>
    <row r="2" ht="27.75" customHeight="1">
      <c r="J2" s="214" t="s">
        <v>181</v>
      </c>
    </row>
    <row r="3" ht="27.75" customHeight="1">
      <c r="J3" s="214" t="s">
        <v>180</v>
      </c>
    </row>
    <row r="4" ht="69.75" customHeight="1">
      <c r="J4" s="205"/>
    </row>
    <row r="5" spans="2:6" ht="35.25" customHeight="1">
      <c r="B5" s="333" t="s">
        <v>486</v>
      </c>
      <c r="C5" s="333"/>
      <c r="D5" s="333"/>
      <c r="E5" s="333"/>
      <c r="F5" s="333"/>
    </row>
    <row r="6" spans="2:6" ht="15" customHeight="1">
      <c r="B6" s="334" t="s">
        <v>63</v>
      </c>
      <c r="C6" s="334"/>
      <c r="D6" s="334"/>
      <c r="E6" s="334"/>
      <c r="F6" s="334"/>
    </row>
    <row r="7" spans="2:6" ht="15.75">
      <c r="B7" s="335"/>
      <c r="C7" s="335"/>
      <c r="D7" s="335"/>
      <c r="E7" s="335"/>
      <c r="F7" s="335"/>
    </row>
    <row r="8" spans="2:6" ht="15" customHeight="1">
      <c r="B8" s="336" t="s">
        <v>48</v>
      </c>
      <c r="C8" s="336"/>
      <c r="D8" s="336"/>
      <c r="E8" s="336"/>
      <c r="F8" s="336"/>
    </row>
    <row r="10" spans="2:6" ht="15.75">
      <c r="B10" s="332" t="s">
        <v>143</v>
      </c>
      <c r="C10" s="332"/>
      <c r="D10" s="332"/>
      <c r="E10" s="332"/>
      <c r="F10" s="332"/>
    </row>
    <row r="12" spans="3:4" ht="15">
      <c r="C12" s="143" t="s">
        <v>488</v>
      </c>
      <c r="D12" s="144">
        <v>2016</v>
      </c>
    </row>
    <row r="13" spans="3:4" ht="15">
      <c r="C13" s="123" t="s">
        <v>79</v>
      </c>
      <c r="D13" s="123" t="s">
        <v>80</v>
      </c>
    </row>
  </sheetData>
  <sheetProtection sheet="1" objects="1" scenarios="1"/>
  <mergeCells count="5">
    <mergeCell ref="B10:F10"/>
    <mergeCell ref="B5:F5"/>
    <mergeCell ref="B6:F6"/>
    <mergeCell ref="B7:F7"/>
    <mergeCell ref="B8:F8"/>
  </mergeCells>
  <dataValidations count="4">
    <dataValidation allowBlank="1" prompt="Выберите наименование организации" errorTitle="ОШИБКА!" error="Воспользуйтесь выпадающим списком" sqref="B5"/>
    <dataValidation allowBlank="1" prompt="Выберите или введите наименование лесничества" sqref="B7"/>
    <dataValidation errorStyle="information" type="list" allowBlank="1" showInputMessage="1" showErrorMessage="1" prompt="выберите год" errorTitle="ОШИБКА!" error="Воспользуйтесь выпадающим списком" sqref="D12">
      <formula1>"2016,2017,2018"</formula1>
    </dataValidation>
    <dataValidation type="list" allowBlank="1" showInputMessage="1" showErrorMessage="1" prompt="выберите месяц" errorTitle="ОШИБКА!" error="Воспользуйтесь выпадающим списком" sqref="C12">
      <formula1>"январь,февраль,март,апрель,май,июнь,июль,август,сентябрь,октябрь,ноябрь,декабрь"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04"/>
  <dimension ref="A1:AE24"/>
  <sheetViews>
    <sheetView showZeros="0" zoomScalePageLayoutView="0" workbookViewId="0" topLeftCell="B1000">
      <selection activeCell="C16" sqref="C16"/>
    </sheetView>
  </sheetViews>
  <sheetFormatPr defaultColWidth="9.140625" defaultRowHeight="15"/>
  <cols>
    <col min="1" max="1" width="9.140625" style="136" hidden="1" customWidth="1"/>
    <col min="2" max="2" width="6.140625" style="83" bestFit="1" customWidth="1"/>
    <col min="3" max="3" width="19.421875" style="83" customWidth="1"/>
    <col min="4" max="4" width="7.8515625" style="83" hidden="1" customWidth="1"/>
    <col min="5" max="5" width="28.00390625" style="178" customWidth="1"/>
    <col min="6" max="6" width="14.7109375" style="178" customWidth="1"/>
    <col min="7" max="7" width="15.28125" style="178" customWidth="1"/>
    <col min="8" max="8" width="14.7109375" style="178" customWidth="1"/>
    <col min="9" max="9" width="31.8515625" style="178" customWidth="1"/>
    <col min="10" max="10" width="14.421875" style="178" hidden="1" customWidth="1"/>
    <col min="11" max="11" width="11.140625" style="178" hidden="1" customWidth="1"/>
    <col min="12" max="12" width="16.140625" style="179" customWidth="1"/>
    <col min="13" max="13" width="14.421875" style="83" customWidth="1"/>
    <col min="14" max="14" width="14.7109375" style="83" customWidth="1"/>
    <col min="15" max="15" width="9.7109375" style="83" customWidth="1"/>
    <col min="16" max="16" width="12.28125" style="83" customWidth="1"/>
    <col min="17" max="17" width="11.8515625" style="83" customWidth="1"/>
    <col min="18" max="18" width="15.421875" style="83" customWidth="1"/>
    <col min="19" max="19" width="10.28125" style="83" customWidth="1"/>
    <col min="20" max="20" width="12.28125" style="83" bestFit="1" customWidth="1"/>
    <col min="21" max="21" width="11.140625" style="83" bestFit="1" customWidth="1"/>
    <col min="22" max="22" width="12.140625" style="83" bestFit="1" customWidth="1"/>
    <col min="23" max="23" width="31.421875" style="83" customWidth="1"/>
    <col min="24" max="24" width="10.00390625" style="196" customWidth="1"/>
    <col min="25" max="25" width="33.7109375" style="83" customWidth="1"/>
    <col min="26" max="26" width="13.57421875" style="83" customWidth="1"/>
    <col min="27" max="27" width="12.421875" style="83" bestFit="1" customWidth="1"/>
    <col min="28" max="28" width="13.140625" style="83" customWidth="1"/>
    <col min="29" max="30" width="13.57421875" style="83" bestFit="1" customWidth="1"/>
    <col min="31" max="31" width="14.57421875" style="83" bestFit="1" customWidth="1"/>
    <col min="32" max="16384" width="9.140625" style="83" customWidth="1"/>
  </cols>
  <sheetData>
    <row r="1" spans="1:19" ht="12.75" hidden="1">
      <c r="A1" s="83">
        <v>1</v>
      </c>
      <c r="B1" s="81" t="s">
        <v>108</v>
      </c>
      <c r="C1" s="44" t="s">
        <v>14</v>
      </c>
      <c r="D1" s="70" t="str">
        <f>Настройки!C1</f>
        <v>007</v>
      </c>
      <c r="E1" s="70">
        <f>Настройки!D1</f>
        <v>0</v>
      </c>
      <c r="M1" s="115"/>
      <c r="N1" s="115"/>
      <c r="O1" s="115" t="s">
        <v>64</v>
      </c>
      <c r="P1" s="115"/>
      <c r="Q1" s="82"/>
      <c r="R1" s="82"/>
      <c r="S1" s="196">
        <f>ROW(A17)</f>
        <v>17</v>
      </c>
    </row>
    <row r="2" spans="1:19" ht="12.75" hidden="1">
      <c r="A2" s="83"/>
      <c r="E2" s="84"/>
      <c r="F2" s="84"/>
      <c r="G2" s="84"/>
      <c r="H2" s="84"/>
      <c r="I2" s="84"/>
      <c r="J2" s="84"/>
      <c r="K2" s="84"/>
      <c r="L2" s="85"/>
      <c r="M2" s="85"/>
      <c r="N2" s="85"/>
      <c r="O2" s="86"/>
      <c r="P2" s="86"/>
      <c r="Q2" s="86"/>
      <c r="R2" s="86"/>
      <c r="S2" s="86"/>
    </row>
    <row r="3" spans="1:24" ht="15.75" hidden="1">
      <c r="A3" s="83"/>
      <c r="C3" s="117"/>
      <c r="E3" s="83"/>
      <c r="F3" s="406" t="str">
        <f>Настройки!B5</f>
        <v>Новгородская обл. Комитет ЛХиЛП</v>
      </c>
      <c r="G3" s="406"/>
      <c r="H3" s="406"/>
      <c r="I3" s="406"/>
      <c r="J3" s="406"/>
      <c r="K3" s="406"/>
      <c r="L3" s="406"/>
      <c r="X3" s="83"/>
    </row>
    <row r="4" spans="1:24" ht="17.25" customHeight="1" hidden="1">
      <c r="A4" s="83"/>
      <c r="C4" s="89"/>
      <c r="E4" s="83"/>
      <c r="F4" s="418" t="s">
        <v>63</v>
      </c>
      <c r="G4" s="418"/>
      <c r="H4" s="418"/>
      <c r="I4" s="418"/>
      <c r="J4" s="418"/>
      <c r="K4" s="418"/>
      <c r="L4" s="418"/>
      <c r="X4" s="83"/>
    </row>
    <row r="5" spans="1:24" ht="15.75" hidden="1">
      <c r="A5" s="83"/>
      <c r="C5" s="64"/>
      <c r="E5" s="83"/>
      <c r="F5" s="372">
        <f>Настройки!B7</f>
        <v>0</v>
      </c>
      <c r="G5" s="372"/>
      <c r="H5" s="372"/>
      <c r="I5" s="372"/>
      <c r="J5" s="372"/>
      <c r="K5" s="372"/>
      <c r="L5" s="372"/>
      <c r="X5" s="83"/>
    </row>
    <row r="6" spans="1:24" ht="19.5" customHeight="1" hidden="1">
      <c r="A6" s="83"/>
      <c r="C6" s="65"/>
      <c r="E6" s="83"/>
      <c r="F6" s="419" t="s">
        <v>48</v>
      </c>
      <c r="G6" s="419"/>
      <c r="H6" s="419"/>
      <c r="I6" s="419"/>
      <c r="J6" s="419"/>
      <c r="K6" s="419"/>
      <c r="L6" s="419"/>
      <c r="X6" s="83"/>
    </row>
    <row r="7" spans="1:24" ht="83.25" customHeight="1" hidden="1">
      <c r="A7" s="83"/>
      <c r="C7" s="90"/>
      <c r="E7" s="83"/>
      <c r="F7" s="405" t="str">
        <f>"Информация о недоимках в федеральный бюджет Российской Федерации
платы за использование лесов, расположенных на землях лесного фонда,  в части минимального размера арендной платы
("&amp;'17-ОИП'!B21&amp;")
(по действующим договорам и договорам, расторгнутым в текущем году)"</f>
        <v>Информация о недоимках в федеральный бюджет Российской Федерации
платы за использование лесов, расположенных на землях лесного фонда,  в части минимального размера арендной платы
(053 1 12 04012 01 6000 120)
(по действующим договорам и договорам, расторгнутым в текущем году)</v>
      </c>
      <c r="G7" s="405"/>
      <c r="H7" s="405"/>
      <c r="I7" s="405"/>
      <c r="J7" s="405"/>
      <c r="K7" s="405"/>
      <c r="L7" s="405"/>
      <c r="X7" s="83"/>
    </row>
    <row r="8" spans="1:24" ht="15" customHeight="1" hidden="1">
      <c r="A8" s="83"/>
      <c r="C8" s="87"/>
      <c r="E8" s="83"/>
      <c r="F8" s="83"/>
      <c r="G8" s="92" t="s">
        <v>78</v>
      </c>
      <c r="H8" s="130" t="str">
        <f>Настройки!C12</f>
        <v>декабрь</v>
      </c>
      <c r="I8" s="131">
        <f>Настройки!D12</f>
        <v>2016</v>
      </c>
      <c r="L8" s="93" t="s">
        <v>24</v>
      </c>
      <c r="O8" s="95"/>
      <c r="P8" s="96"/>
      <c r="X8" s="83"/>
    </row>
    <row r="9" spans="1:24" ht="14.25" customHeight="1" hidden="1">
      <c r="A9" s="83"/>
      <c r="C9" s="87"/>
      <c r="E9" s="83"/>
      <c r="F9" s="87"/>
      <c r="G9" s="87"/>
      <c r="H9" s="123" t="s">
        <v>79</v>
      </c>
      <c r="I9" s="123" t="s">
        <v>80</v>
      </c>
      <c r="K9" s="116"/>
      <c r="L9" s="83"/>
      <c r="X9" s="83"/>
    </row>
    <row r="10" spans="1:24" ht="14.25" customHeight="1" hidden="1">
      <c r="A10" s="83"/>
      <c r="C10" s="87"/>
      <c r="D10" s="87"/>
      <c r="E10" s="87"/>
      <c r="F10" s="87"/>
      <c r="G10" s="87"/>
      <c r="H10" s="97"/>
      <c r="I10" s="97"/>
      <c r="J10" s="97"/>
      <c r="K10" s="97"/>
      <c r="L10" s="97"/>
      <c r="M10" s="98"/>
      <c r="N10" s="98"/>
      <c r="O10" s="98"/>
      <c r="P10" s="98"/>
      <c r="T10" s="164"/>
      <c r="X10" s="83"/>
    </row>
    <row r="11" spans="1:23" ht="12.75" hidden="1">
      <c r="A11" s="420" t="s">
        <v>111</v>
      </c>
      <c r="B11" s="420" t="s">
        <v>67</v>
      </c>
      <c r="C11" s="420" t="s">
        <v>6</v>
      </c>
      <c r="D11" s="420" t="s">
        <v>200</v>
      </c>
      <c r="E11" s="420" t="s">
        <v>70</v>
      </c>
      <c r="F11" s="399" t="s">
        <v>175</v>
      </c>
      <c r="G11" s="420" t="s">
        <v>201</v>
      </c>
      <c r="H11" s="420" t="s">
        <v>202</v>
      </c>
      <c r="I11" s="420" t="s">
        <v>66</v>
      </c>
      <c r="J11" s="420" t="s">
        <v>176</v>
      </c>
      <c r="K11" s="417" t="s">
        <v>177</v>
      </c>
      <c r="L11" s="417" t="s">
        <v>86</v>
      </c>
      <c r="M11" s="417" t="s">
        <v>130</v>
      </c>
      <c r="N11" s="417" t="s">
        <v>81</v>
      </c>
      <c r="O11" s="413" t="s">
        <v>82</v>
      </c>
      <c r="P11" s="413"/>
      <c r="Q11" s="413"/>
      <c r="R11" s="413" t="s">
        <v>82</v>
      </c>
      <c r="S11" s="413"/>
      <c r="T11" s="413"/>
      <c r="U11" s="169" t="s">
        <v>138</v>
      </c>
      <c r="V11" s="169" t="s">
        <v>150</v>
      </c>
      <c r="W11" s="417" t="s">
        <v>71</v>
      </c>
    </row>
    <row r="12" spans="1:31" ht="12.75" customHeight="1" hidden="1">
      <c r="A12" s="420"/>
      <c r="B12" s="420"/>
      <c r="C12" s="420"/>
      <c r="D12" s="420"/>
      <c r="E12" s="420"/>
      <c r="F12" s="400"/>
      <c r="G12" s="420"/>
      <c r="H12" s="420"/>
      <c r="I12" s="420"/>
      <c r="J12" s="420"/>
      <c r="K12" s="417"/>
      <c r="L12" s="417"/>
      <c r="M12" s="417"/>
      <c r="N12" s="417"/>
      <c r="O12" s="413" t="s">
        <v>25</v>
      </c>
      <c r="P12" s="413" t="s">
        <v>65</v>
      </c>
      <c r="Q12" s="413"/>
      <c r="R12" s="394" t="s">
        <v>65</v>
      </c>
      <c r="S12" s="395"/>
      <c r="T12" s="387" t="s">
        <v>117</v>
      </c>
      <c r="U12" s="390" t="s">
        <v>152</v>
      </c>
      <c r="V12" s="390" t="s">
        <v>151</v>
      </c>
      <c r="W12" s="422"/>
      <c r="Z12" s="164">
        <f aca="true" t="shared" si="0" ref="Z12:AE12">COUNTIF(Z16:Z17,"&lt;&gt;0")</f>
        <v>0</v>
      </c>
      <c r="AA12" s="164">
        <f t="shared" si="0"/>
        <v>0</v>
      </c>
      <c r="AB12" s="164">
        <f t="shared" si="0"/>
        <v>0</v>
      </c>
      <c r="AC12" s="164">
        <f t="shared" si="0"/>
        <v>0</v>
      </c>
      <c r="AD12" s="164">
        <f t="shared" si="0"/>
        <v>0</v>
      </c>
      <c r="AE12" s="164">
        <f t="shared" si="0"/>
        <v>0</v>
      </c>
    </row>
    <row r="13" spans="1:31" ht="15.75" hidden="1">
      <c r="A13" s="420"/>
      <c r="B13" s="420"/>
      <c r="C13" s="420"/>
      <c r="D13" s="420"/>
      <c r="E13" s="420"/>
      <c r="F13" s="400"/>
      <c r="G13" s="420"/>
      <c r="H13" s="420"/>
      <c r="I13" s="420"/>
      <c r="J13" s="420"/>
      <c r="K13" s="417"/>
      <c r="L13" s="417"/>
      <c r="M13" s="417"/>
      <c r="N13" s="417"/>
      <c r="O13" s="413"/>
      <c r="P13" s="413" t="s">
        <v>144</v>
      </c>
      <c r="Q13" s="414" t="s">
        <v>74</v>
      </c>
      <c r="R13" s="414" t="s">
        <v>88</v>
      </c>
      <c r="S13" s="414" t="s">
        <v>76</v>
      </c>
      <c r="T13" s="396"/>
      <c r="U13" s="417"/>
      <c r="V13" s="417"/>
      <c r="W13" s="422"/>
      <c r="Y13" s="337" t="s">
        <v>104</v>
      </c>
      <c r="Z13" s="337"/>
      <c r="AA13" s="337"/>
      <c r="AB13" s="337"/>
      <c r="AC13" s="337"/>
      <c r="AD13" s="337"/>
      <c r="AE13" s="337"/>
    </row>
    <row r="14" spans="1:31" ht="48.75" customHeight="1" hidden="1">
      <c r="A14" s="420"/>
      <c r="B14" s="420"/>
      <c r="C14" s="420"/>
      <c r="D14" s="420"/>
      <c r="E14" s="420"/>
      <c r="F14" s="401"/>
      <c r="G14" s="420"/>
      <c r="H14" s="420"/>
      <c r="I14" s="420"/>
      <c r="J14" s="420"/>
      <c r="K14" s="417"/>
      <c r="L14" s="417"/>
      <c r="M14" s="417"/>
      <c r="N14" s="417"/>
      <c r="O14" s="413"/>
      <c r="P14" s="413"/>
      <c r="Q14" s="414"/>
      <c r="R14" s="414"/>
      <c r="S14" s="414"/>
      <c r="T14" s="388"/>
      <c r="U14" s="417"/>
      <c r="V14" s="417"/>
      <c r="W14" s="422"/>
      <c r="Y14" s="338" t="s">
        <v>106</v>
      </c>
      <c r="Z14" s="364" t="s">
        <v>105</v>
      </c>
      <c r="AA14" s="366"/>
      <c r="AB14" s="366"/>
      <c r="AC14" s="366"/>
      <c r="AD14" s="366"/>
      <c r="AE14" s="367"/>
    </row>
    <row r="15" spans="1:31" ht="12.75" hidden="1">
      <c r="A15" s="99"/>
      <c r="B15" s="99" t="s">
        <v>16</v>
      </c>
      <c r="C15" s="99" t="s">
        <v>17</v>
      </c>
      <c r="D15" s="99"/>
      <c r="E15" s="99" t="s">
        <v>18</v>
      </c>
      <c r="F15" s="99" t="s">
        <v>203</v>
      </c>
      <c r="G15" s="99" t="s">
        <v>204</v>
      </c>
      <c r="H15" s="99" t="s">
        <v>205</v>
      </c>
      <c r="I15" s="99">
        <v>1</v>
      </c>
      <c r="J15" s="99"/>
      <c r="K15" s="99"/>
      <c r="L15" s="99">
        <v>2</v>
      </c>
      <c r="M15" s="99">
        <v>3</v>
      </c>
      <c r="N15" s="99">
        <v>4</v>
      </c>
      <c r="O15" s="99">
        <v>5</v>
      </c>
      <c r="P15" s="99">
        <v>6</v>
      </c>
      <c r="Q15" s="99">
        <v>7</v>
      </c>
      <c r="R15" s="99">
        <v>8</v>
      </c>
      <c r="S15" s="99">
        <v>9</v>
      </c>
      <c r="T15" s="99">
        <v>10</v>
      </c>
      <c r="U15" s="99">
        <v>11</v>
      </c>
      <c r="V15" s="99">
        <v>12</v>
      </c>
      <c r="W15" s="99">
        <v>13</v>
      </c>
      <c r="Y15" s="338"/>
      <c r="Z15" s="133" t="s">
        <v>140</v>
      </c>
      <c r="AA15" s="133" t="s">
        <v>131</v>
      </c>
      <c r="AB15" s="133" t="s">
        <v>132</v>
      </c>
      <c r="AC15" s="133" t="s">
        <v>133</v>
      </c>
      <c r="AD15" s="133" t="s">
        <v>134</v>
      </c>
      <c r="AE15" s="133" t="s">
        <v>153</v>
      </c>
    </row>
    <row r="16" spans="1:31" s="94" customFormat="1" ht="12.75" hidden="1">
      <c r="A16" s="195" t="s">
        <v>179</v>
      </c>
      <c r="B16" s="195" t="s">
        <v>179</v>
      </c>
      <c r="C16" s="195" t="s">
        <v>179</v>
      </c>
      <c r="D16" s="195" t="s">
        <v>69</v>
      </c>
      <c r="E16" s="194" t="s">
        <v>178</v>
      </c>
      <c r="F16" s="195" t="s">
        <v>179</v>
      </c>
      <c r="G16" s="195" t="s">
        <v>179</v>
      </c>
      <c r="H16" s="195" t="s">
        <v>179</v>
      </c>
      <c r="I16" s="195" t="s">
        <v>179</v>
      </c>
      <c r="J16" s="195" t="s">
        <v>179</v>
      </c>
      <c r="K16" s="195" t="s">
        <v>179</v>
      </c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195" t="s">
        <v>69</v>
      </c>
      <c r="X16" s="197"/>
      <c r="Y16" s="134" t="str">
        <f>E16</f>
        <v>ИТОГО</v>
      </c>
      <c r="Z16" s="135">
        <f>IF(M16&gt;=N16,0,M16-N16)</f>
        <v>0</v>
      </c>
      <c r="AA16" s="135">
        <f>IF(P16&gt;=Q16,0,P16-Q16)</f>
        <v>0</v>
      </c>
      <c r="AB16" s="135">
        <f>IF(R16&gt;=S16,0,R16-S16)</f>
        <v>0</v>
      </c>
      <c r="AC16" s="135">
        <f>IF(O16&gt;=T16,0,O16-T16)</f>
        <v>0</v>
      </c>
      <c r="AD16" s="135">
        <f>IF(O16&gt;=U16,0,O16-U16)</f>
        <v>0</v>
      </c>
      <c r="AE16" s="135">
        <f>IF(U16&gt;=V16,0,U16-V16)</f>
        <v>0</v>
      </c>
    </row>
    <row r="17" spans="1:31" ht="12.75" hidden="1">
      <c r="A17" s="185"/>
      <c r="B17" s="186"/>
      <c r="C17" s="185"/>
      <c r="D17" s="206"/>
      <c r="E17" s="185"/>
      <c r="F17" s="185"/>
      <c r="G17" s="185"/>
      <c r="H17" s="185"/>
      <c r="I17" s="192"/>
      <c r="J17" s="185"/>
      <c r="K17" s="186"/>
      <c r="L17" s="187"/>
      <c r="M17" s="187"/>
      <c r="N17" s="187"/>
      <c r="O17" s="150">
        <f>P17+R17</f>
        <v>0</v>
      </c>
      <c r="P17" s="187"/>
      <c r="Q17" s="187"/>
      <c r="R17" s="187"/>
      <c r="S17" s="187"/>
      <c r="T17" s="187"/>
      <c r="U17" s="187"/>
      <c r="V17" s="187"/>
      <c r="W17" s="220"/>
      <c r="Y17" s="134">
        <f>B17</f>
        <v>0</v>
      </c>
      <c r="Z17" s="135">
        <f>IF(M17&gt;=N17,0,M17-N17)</f>
        <v>0</v>
      </c>
      <c r="AA17" s="135">
        <f>IF(P17&gt;=Q17,0,P17-Q17)</f>
        <v>0</v>
      </c>
      <c r="AB17" s="135">
        <f>IF(R17&gt;=S17,0,R17-S17)</f>
        <v>0</v>
      </c>
      <c r="AC17" s="135">
        <f>IF(O17&gt;=T17,0,O17-T17)</f>
        <v>0</v>
      </c>
      <c r="AD17" s="135">
        <f>IF(O17&gt;=U17,0,O17-U17)</f>
        <v>0</v>
      </c>
      <c r="AE17" s="135">
        <f>IF(U17&gt;=V17,0,U17-V17)</f>
        <v>0</v>
      </c>
    </row>
    <row r="18" spans="1:31" ht="22.5" customHeight="1" hidden="1">
      <c r="A18" s="83"/>
      <c r="F18" s="193"/>
      <c r="G18" s="193"/>
      <c r="H18" s="193"/>
      <c r="Q18" s="415" t="s">
        <v>13</v>
      </c>
      <c r="R18" s="415"/>
      <c r="T18" s="104"/>
      <c r="U18" s="384"/>
      <c r="V18" s="384"/>
      <c r="W18" s="105"/>
      <c r="X18" s="198"/>
      <c r="Y18" s="106"/>
      <c r="Z18" s="106"/>
      <c r="AA18" s="106"/>
      <c r="AB18" s="126"/>
      <c r="AC18" s="126"/>
      <c r="AD18" s="126"/>
      <c r="AE18" s="126"/>
    </row>
    <row r="19" spans="1:31" ht="18" customHeight="1" hidden="1">
      <c r="A19" s="83"/>
      <c r="F19" s="193"/>
      <c r="G19" s="193"/>
      <c r="H19" s="193"/>
      <c r="N19"/>
      <c r="R19" s="1"/>
      <c r="T19" s="1"/>
      <c r="U19" s="416" t="s">
        <v>19</v>
      </c>
      <c r="V19" s="416"/>
      <c r="W19" s="129" t="s">
        <v>20</v>
      </c>
      <c r="X19" s="199"/>
      <c r="Y19" s="127"/>
      <c r="Z19" s="127"/>
      <c r="AA19" s="127"/>
      <c r="AB19" s="126"/>
      <c r="AC19" s="126"/>
      <c r="AD19" s="126"/>
      <c r="AE19" s="126"/>
    </row>
    <row r="20" spans="1:31" ht="41.25" customHeight="1" hidden="1">
      <c r="A20" s="83"/>
      <c r="F20" s="193"/>
      <c r="G20" s="193"/>
      <c r="H20" s="193"/>
      <c r="Q20" s="398" t="s">
        <v>21</v>
      </c>
      <c r="R20" s="398"/>
      <c r="S20" s="382"/>
      <c r="T20" s="382"/>
      <c r="U20" s="384"/>
      <c r="V20" s="384"/>
      <c r="W20" s="109"/>
      <c r="X20" s="198"/>
      <c r="Y20" s="106"/>
      <c r="Z20" s="106"/>
      <c r="AA20" s="106"/>
      <c r="AB20" s="126"/>
      <c r="AC20" s="126"/>
      <c r="AD20" s="126"/>
      <c r="AE20" s="126"/>
    </row>
    <row r="21" spans="1:31" ht="25.5" customHeight="1" hidden="1">
      <c r="A21" s="83"/>
      <c r="F21" s="193"/>
      <c r="G21" s="193"/>
      <c r="H21" s="193"/>
      <c r="N21"/>
      <c r="S21" s="385" t="s">
        <v>22</v>
      </c>
      <c r="T21" s="385"/>
      <c r="U21" s="416" t="s">
        <v>19</v>
      </c>
      <c r="V21" s="416"/>
      <c r="W21" s="111" t="s">
        <v>83</v>
      </c>
      <c r="X21" s="199"/>
      <c r="Y21" s="127"/>
      <c r="Z21" s="127"/>
      <c r="AA21" s="127"/>
      <c r="AB21" s="126"/>
      <c r="AC21" s="126"/>
      <c r="AD21" s="126"/>
      <c r="AE21" s="126"/>
    </row>
    <row r="22" spans="1:31" ht="24" customHeight="1" hidden="1">
      <c r="A22" s="83"/>
      <c r="N22"/>
      <c r="S22" s="1"/>
      <c r="T22" s="1"/>
      <c r="U22" s="386"/>
      <c r="V22" s="386"/>
      <c r="X22" s="200"/>
      <c r="Y22" s="110"/>
      <c r="Z22" s="110"/>
      <c r="AA22" s="110"/>
      <c r="AB22" s="126"/>
      <c r="AC22" s="126"/>
      <c r="AD22" s="126"/>
      <c r="AE22" s="126"/>
    </row>
    <row r="23" spans="1:31" ht="28.5" customHeight="1" hidden="1">
      <c r="A23" s="83"/>
      <c r="N23"/>
      <c r="S23" s="7"/>
      <c r="T23" s="7"/>
      <c r="U23" s="421" t="s">
        <v>23</v>
      </c>
      <c r="V23" s="421"/>
      <c r="X23" s="201"/>
      <c r="Y23" s="112"/>
      <c r="Z23" s="112"/>
      <c r="AA23" s="112"/>
      <c r="AB23" s="128"/>
      <c r="AC23" s="128"/>
      <c r="AD23" s="128"/>
      <c r="AE23" s="128"/>
    </row>
    <row r="24" spans="1:18" ht="12.75" hidden="1">
      <c r="A24" s="83"/>
      <c r="L24" s="182"/>
      <c r="M24" s="113"/>
      <c r="N24" s="113"/>
      <c r="O24" s="113"/>
      <c r="P24" s="113"/>
      <c r="R24" s="113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</sheetData>
  <sheetProtection password="C911" sheet="1" objects="1" scenarios="1"/>
  <mergeCells count="45">
    <mergeCell ref="U22:V22"/>
    <mergeCell ref="W11:W14"/>
    <mergeCell ref="R11:T11"/>
    <mergeCell ref="U12:U14"/>
    <mergeCell ref="V12:V14"/>
    <mergeCell ref="U23:V23"/>
    <mergeCell ref="S20:T20"/>
    <mergeCell ref="S21:T21"/>
    <mergeCell ref="Q20:R20"/>
    <mergeCell ref="U20:V20"/>
    <mergeCell ref="U21:V21"/>
    <mergeCell ref="U19:V19"/>
    <mergeCell ref="Q18:R18"/>
    <mergeCell ref="U18:V18"/>
    <mergeCell ref="T12:T14"/>
    <mergeCell ref="R13:R14"/>
    <mergeCell ref="Y13:AE13"/>
    <mergeCell ref="Y14:Y15"/>
    <mergeCell ref="Z14:AE14"/>
    <mergeCell ref="R12:S12"/>
    <mergeCell ref="S13:S14"/>
    <mergeCell ref="O12:O14"/>
    <mergeCell ref="P12:Q12"/>
    <mergeCell ref="M11:M14"/>
    <mergeCell ref="Q13:Q14"/>
    <mergeCell ref="N11:N14"/>
    <mergeCell ref="O11:Q11"/>
    <mergeCell ref="J11:J14"/>
    <mergeCell ref="P13:P14"/>
    <mergeCell ref="F6:L6"/>
    <mergeCell ref="F7:L7"/>
    <mergeCell ref="G11:G14"/>
    <mergeCell ref="H11:H14"/>
    <mergeCell ref="L11:L14"/>
    <mergeCell ref="I11:I14"/>
    <mergeCell ref="F3:L3"/>
    <mergeCell ref="A11:A14"/>
    <mergeCell ref="B11:B14"/>
    <mergeCell ref="E11:E14"/>
    <mergeCell ref="F4:L4"/>
    <mergeCell ref="C11:C14"/>
    <mergeCell ref="D11:D14"/>
    <mergeCell ref="K11:K14"/>
    <mergeCell ref="F5:L5"/>
    <mergeCell ref="F11:F14"/>
  </mergeCells>
  <dataValidations count="4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:H3"/>
    <dataValidation allowBlank="1" prompt="Выберите или введите наименование лесничества" sqref="F5:H5"/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78" r:id="rId1"/>
  <colBreaks count="1" manualBreakCount="1">
    <brk id="14" min="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217" customWidth="1"/>
    <col min="2" max="2" width="7.421875" style="217" customWidth="1"/>
    <col min="3" max="16384" width="9.140625" style="217" customWidth="1"/>
  </cols>
  <sheetData>
    <row r="1" spans="1:2" s="216" customFormat="1" ht="25.5">
      <c r="A1" s="215" t="s">
        <v>6</v>
      </c>
      <c r="B1" s="215" t="s">
        <v>112</v>
      </c>
    </row>
    <row r="2" spans="1:2" ht="12.75">
      <c r="A2" s="217" t="s">
        <v>261</v>
      </c>
      <c r="B2" s="217" t="s">
        <v>183</v>
      </c>
    </row>
    <row r="3" spans="1:2" ht="12.75">
      <c r="A3" s="217" t="s">
        <v>223</v>
      </c>
      <c r="B3" s="217" t="s">
        <v>207</v>
      </c>
    </row>
    <row r="4" spans="1:2" ht="12.75">
      <c r="A4" s="217" t="s">
        <v>222</v>
      </c>
      <c r="B4" s="217" t="s">
        <v>206</v>
      </c>
    </row>
    <row r="5" spans="1:2" ht="12.75">
      <c r="A5" s="217" t="s">
        <v>224</v>
      </c>
      <c r="B5" s="217" t="s">
        <v>208</v>
      </c>
    </row>
    <row r="6" spans="1:2" ht="12.75">
      <c r="A6" s="217" t="s">
        <v>225</v>
      </c>
      <c r="B6" s="217" t="s">
        <v>209</v>
      </c>
    </row>
    <row r="7" spans="1:2" ht="12.75">
      <c r="A7" s="217" t="s">
        <v>226</v>
      </c>
      <c r="B7" s="217" t="s">
        <v>210</v>
      </c>
    </row>
    <row r="8" spans="1:2" ht="12.75">
      <c r="A8" s="217" t="s">
        <v>227</v>
      </c>
      <c r="B8" s="217" t="s">
        <v>211</v>
      </c>
    </row>
    <row r="9" spans="1:2" ht="12.75">
      <c r="A9" s="217" t="s">
        <v>228</v>
      </c>
      <c r="B9" s="217" t="s">
        <v>212</v>
      </c>
    </row>
    <row r="10" spans="1:2" ht="12.75">
      <c r="A10" s="217" t="s">
        <v>229</v>
      </c>
      <c r="B10" s="217" t="s">
        <v>213</v>
      </c>
    </row>
    <row r="11" spans="1:2" ht="12.75">
      <c r="A11" s="217" t="s">
        <v>230</v>
      </c>
      <c r="B11" s="217" t="s">
        <v>26</v>
      </c>
    </row>
    <row r="12" spans="1:2" ht="12.75">
      <c r="A12" s="217" t="s">
        <v>231</v>
      </c>
      <c r="B12" s="217" t="s">
        <v>32</v>
      </c>
    </row>
    <row r="13" spans="1:2" ht="12.75">
      <c r="A13" s="217" t="s">
        <v>232</v>
      </c>
      <c r="B13" s="217" t="s">
        <v>33</v>
      </c>
    </row>
    <row r="14" spans="1:2" ht="12.75">
      <c r="A14" s="217" t="s">
        <v>233</v>
      </c>
      <c r="B14" s="217" t="s">
        <v>34</v>
      </c>
    </row>
    <row r="15" spans="1:2" ht="12.75">
      <c r="A15" s="217" t="s">
        <v>234</v>
      </c>
      <c r="B15" s="217" t="s">
        <v>35</v>
      </c>
    </row>
    <row r="16" spans="1:2" ht="12.75">
      <c r="A16" s="217" t="s">
        <v>235</v>
      </c>
      <c r="B16" s="217" t="s">
        <v>214</v>
      </c>
    </row>
    <row r="17" spans="1:2" ht="12.75">
      <c r="A17" s="217" t="s">
        <v>236</v>
      </c>
      <c r="B17" s="217" t="s">
        <v>36</v>
      </c>
    </row>
    <row r="18" spans="1:2" ht="12.75">
      <c r="A18" s="217" t="s">
        <v>237</v>
      </c>
      <c r="B18" s="217" t="s">
        <v>39</v>
      </c>
    </row>
    <row r="19" spans="1:2" ht="12.75">
      <c r="A19" s="217" t="s">
        <v>238</v>
      </c>
      <c r="B19" s="217" t="s">
        <v>46</v>
      </c>
    </row>
    <row r="20" spans="1:2" ht="12.75">
      <c r="A20" s="217" t="s">
        <v>239</v>
      </c>
      <c r="B20" s="217" t="s">
        <v>174</v>
      </c>
    </row>
    <row r="21" spans="1:2" ht="12.75">
      <c r="A21" s="217" t="s">
        <v>240</v>
      </c>
      <c r="B21" s="217" t="s">
        <v>27</v>
      </c>
    </row>
    <row r="22" spans="1:2" ht="12.75">
      <c r="A22" s="217" t="s">
        <v>241</v>
      </c>
      <c r="B22" s="217" t="s">
        <v>165</v>
      </c>
    </row>
    <row r="23" spans="1:2" ht="12.75">
      <c r="A23" s="217" t="s">
        <v>242</v>
      </c>
      <c r="B23" s="217" t="s">
        <v>215</v>
      </c>
    </row>
    <row r="24" spans="1:2" ht="12.75">
      <c r="A24" s="217" t="s">
        <v>243</v>
      </c>
      <c r="B24" s="217" t="s">
        <v>184</v>
      </c>
    </row>
    <row r="25" spans="1:2" ht="12.75">
      <c r="A25" s="217" t="s">
        <v>244</v>
      </c>
      <c r="B25" s="217" t="s">
        <v>216</v>
      </c>
    </row>
    <row r="26" spans="1:2" ht="12.75">
      <c r="A26" s="217" t="s">
        <v>245</v>
      </c>
      <c r="B26" s="217" t="s">
        <v>217</v>
      </c>
    </row>
    <row r="27" spans="1:2" ht="12.75">
      <c r="A27" s="217" t="s">
        <v>246</v>
      </c>
      <c r="B27" s="217" t="s">
        <v>218</v>
      </c>
    </row>
    <row r="28" spans="1:2" ht="12.75">
      <c r="A28" s="217" t="s">
        <v>247</v>
      </c>
      <c r="B28" s="217" t="s">
        <v>219</v>
      </c>
    </row>
    <row r="29" spans="1:2" ht="12.75">
      <c r="A29" s="217" t="s">
        <v>248</v>
      </c>
      <c r="B29" s="217" t="s">
        <v>220</v>
      </c>
    </row>
    <row r="30" spans="1:2" ht="12.75">
      <c r="A30" s="217" t="s">
        <v>249</v>
      </c>
      <c r="B30" s="217" t="s">
        <v>221</v>
      </c>
    </row>
    <row r="31" spans="1:2" ht="12.75">
      <c r="A31" s="217" t="s">
        <v>250</v>
      </c>
      <c r="B31" s="217" t="s">
        <v>28</v>
      </c>
    </row>
    <row r="32" spans="1:2" ht="12.75">
      <c r="A32" s="217" t="s">
        <v>251</v>
      </c>
      <c r="B32" s="217" t="s">
        <v>29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185"/>
      <c r="B1" s="186"/>
      <c r="C1" s="185"/>
      <c r="D1" s="185"/>
      <c r="E1" s="185"/>
      <c r="F1" s="185"/>
      <c r="G1" s="186"/>
      <c r="H1" s="187"/>
      <c r="I1" s="187"/>
      <c r="J1" s="187"/>
      <c r="K1" s="150">
        <f>L1+N1</f>
        <v>0</v>
      </c>
      <c r="L1" s="187"/>
      <c r="M1" s="187"/>
      <c r="N1" s="187"/>
      <c r="O1" s="187"/>
      <c r="P1" s="187"/>
      <c r="Q1" s="149"/>
      <c r="R1" s="149"/>
      <c r="S1" s="220"/>
      <c r="T1" s="83"/>
      <c r="U1" s="134">
        <f>B1</f>
        <v>0</v>
      </c>
      <c r="V1" s="135">
        <f>IF(I1&gt;=J1,0,I1-J1)</f>
        <v>0</v>
      </c>
      <c r="W1" s="135">
        <f>IF(L1&gt;=M1,0,L1-M1)</f>
        <v>0</v>
      </c>
      <c r="X1" s="135">
        <f>IF(N1&gt;=O1,0,N1-O1)</f>
        <v>0</v>
      </c>
      <c r="Y1" s="135">
        <f>IF(K1&gt;=P1,0,K1-P1)</f>
        <v>0</v>
      </c>
      <c r="Z1" s="135">
        <f>IF(K1&gt;=Q1,0,K1-Q1)</f>
        <v>0</v>
      </c>
      <c r="AA1" s="135">
        <f>IF(Q1&gt;=R1,0,Q1-R1)</f>
        <v>0</v>
      </c>
    </row>
    <row r="2" spans="1:27" ht="15">
      <c r="A2" s="185"/>
      <c r="B2" s="186"/>
      <c r="C2" s="185"/>
      <c r="D2" s="185"/>
      <c r="E2" s="185"/>
      <c r="F2" s="185"/>
      <c r="G2" s="184"/>
      <c r="H2" s="149"/>
      <c r="I2" s="149"/>
      <c r="J2" s="149"/>
      <c r="K2" s="150">
        <f>L2+N2</f>
        <v>0</v>
      </c>
      <c r="L2" s="149"/>
      <c r="M2" s="149"/>
      <c r="N2" s="149"/>
      <c r="O2" s="149"/>
      <c r="P2" s="149"/>
      <c r="Q2" s="149"/>
      <c r="R2" s="149"/>
      <c r="S2" s="220"/>
      <c r="T2" s="83"/>
      <c r="U2" s="134">
        <f>B2</f>
        <v>0</v>
      </c>
      <c r="V2" s="135">
        <f>IF(I2&gt;=J2,0,I2-J2)</f>
        <v>0</v>
      </c>
      <c r="W2" s="135">
        <f>IF(L2&gt;=M2,0,L2-M2)</f>
        <v>0</v>
      </c>
      <c r="X2" s="135">
        <f>IF(N2&gt;=O2,0,N2-O2)</f>
        <v>0</v>
      </c>
      <c r="Y2" s="135">
        <f>IF(K2&gt;=P2,0,K2-P2)</f>
        <v>0</v>
      </c>
      <c r="Z2" s="135">
        <f>IF(K2&gt;=Q2,0,K2-Q2)</f>
        <v>0</v>
      </c>
      <c r="AA2" s="135">
        <f>IF(Q2&gt;=R2,0,Q2-R2)</f>
        <v>0</v>
      </c>
    </row>
    <row r="3" spans="1:31" s="83" customFormat="1" ht="12.75">
      <c r="A3" s="185"/>
      <c r="B3" s="186"/>
      <c r="C3" s="185"/>
      <c r="D3" s="206"/>
      <c r="E3" s="185"/>
      <c r="F3" s="185"/>
      <c r="G3" s="185"/>
      <c r="H3" s="185"/>
      <c r="I3" s="192"/>
      <c r="J3" s="185"/>
      <c r="K3" s="186"/>
      <c r="L3" s="187"/>
      <c r="M3" s="187"/>
      <c r="N3" s="187"/>
      <c r="O3" s="150">
        <f>P3+R3</f>
        <v>0</v>
      </c>
      <c r="P3" s="187"/>
      <c r="Q3" s="187"/>
      <c r="R3" s="187"/>
      <c r="S3" s="187"/>
      <c r="T3" s="187"/>
      <c r="U3" s="149"/>
      <c r="V3" s="149"/>
      <c r="W3" s="220"/>
      <c r="X3" s="196"/>
      <c r="Y3" s="134">
        <f>B3</f>
        <v>0</v>
      </c>
      <c r="Z3" s="135">
        <f>IF(M3&gt;=N3,0,M3-N3)</f>
        <v>0</v>
      </c>
      <c r="AA3" s="135">
        <f>IF(P3&gt;=Q3,0,P3-Q3)</f>
        <v>0</v>
      </c>
      <c r="AB3" s="135">
        <f>IF(R3&gt;=S3,0,R3-S3)</f>
        <v>0</v>
      </c>
      <c r="AC3" s="135">
        <f>IF(O3&gt;=T3,0,O3-T3)</f>
        <v>0</v>
      </c>
      <c r="AD3" s="135">
        <f>IF(O3&gt;=U3,0,O3-U3)</f>
        <v>0</v>
      </c>
      <c r="AE3" s="135">
        <f>IF(U3&gt;=V3,0,U3-V3)</f>
        <v>0</v>
      </c>
    </row>
    <row r="4" spans="1:31" s="83" customFormat="1" ht="12.75">
      <c r="A4" s="185"/>
      <c r="B4" s="186"/>
      <c r="C4" s="183"/>
      <c r="D4" s="213">
        <f>IF(ISERROR(VLOOKUP(C4,LesCode,2,FALSE)),"",VLOOKUP(C4,LesCode,2,FALSE))</f>
      </c>
      <c r="E4" s="185"/>
      <c r="F4" s="185"/>
      <c r="G4" s="183"/>
      <c r="H4" s="183"/>
      <c r="I4" s="148"/>
      <c r="J4" s="213">
        <f>IF(ISERROR(VLOOKUP(I4,КодВидИсп2,3,FALSE)),0,VLOOKUP(I4,КодВидИсп2,3,FALSE))</f>
        <v>0</v>
      </c>
      <c r="K4" s="184"/>
      <c r="L4" s="149"/>
      <c r="M4" s="149"/>
      <c r="N4" s="149"/>
      <c r="O4" s="150">
        <f>P4+R4</f>
        <v>0</v>
      </c>
      <c r="P4" s="149"/>
      <c r="Q4" s="149"/>
      <c r="R4" s="149"/>
      <c r="S4" s="149"/>
      <c r="T4" s="149"/>
      <c r="U4" s="149"/>
      <c r="V4" s="149"/>
      <c r="W4" s="220"/>
      <c r="X4" s="191">
        <f>IF(ISERROR(VLOOKUP(J4,КодВидИсп,3,FALSE)),0,VLOOKUP(J4,КодВидИсп,3,FALSE))</f>
        <v>0</v>
      </c>
      <c r="Y4" s="134">
        <f>B4</f>
        <v>0</v>
      </c>
      <c r="Z4" s="135">
        <f>IF(M4&gt;=N4,0,M4-N4)</f>
        <v>0</v>
      </c>
      <c r="AA4" s="135">
        <f>IF(P4&gt;=Q4,0,P4-Q4)</f>
        <v>0</v>
      </c>
      <c r="AB4" s="135">
        <f>IF(R4&gt;=S4,0,R4-S4)</f>
        <v>0</v>
      </c>
      <c r="AC4" s="135">
        <f>IF(O4&gt;=T4,0,O4-T4)</f>
        <v>0</v>
      </c>
      <c r="AD4" s="135">
        <f>IF(O4&gt;=U4,0,O4-U4)</f>
        <v>0</v>
      </c>
      <c r="AE4" s="135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190" t="s">
        <v>199</v>
      </c>
      <c r="B1" s="189" t="s">
        <v>101</v>
      </c>
      <c r="C1" s="190" t="s">
        <v>198</v>
      </c>
      <c r="D1" s="190" t="s">
        <v>199</v>
      </c>
    </row>
    <row r="2" spans="1:4" ht="15">
      <c r="A2" s="188" t="s">
        <v>183</v>
      </c>
      <c r="B2" s="170" t="s">
        <v>100</v>
      </c>
      <c r="C2" s="177">
        <v>1</v>
      </c>
      <c r="D2" s="188" t="s">
        <v>183</v>
      </c>
    </row>
    <row r="3" spans="1:4" ht="15">
      <c r="A3" s="188" t="s">
        <v>34</v>
      </c>
      <c r="B3" s="171" t="s">
        <v>89</v>
      </c>
      <c r="C3" s="177">
        <v>2</v>
      </c>
      <c r="D3" s="188" t="s">
        <v>34</v>
      </c>
    </row>
    <row r="4" spans="1:4" ht="15">
      <c r="A4" s="188" t="s">
        <v>35</v>
      </c>
      <c r="B4" s="170" t="s">
        <v>90</v>
      </c>
      <c r="C4" s="177">
        <v>3</v>
      </c>
      <c r="D4" s="188" t="s">
        <v>35</v>
      </c>
    </row>
    <row r="5" spans="1:4" ht="15">
      <c r="A5" s="188" t="s">
        <v>184</v>
      </c>
      <c r="B5" s="170" t="s">
        <v>91</v>
      </c>
      <c r="C5" s="177">
        <v>4</v>
      </c>
      <c r="D5" s="188" t="s">
        <v>184</v>
      </c>
    </row>
    <row r="6" spans="1:4" ht="15">
      <c r="A6" s="188" t="s">
        <v>30</v>
      </c>
      <c r="B6" s="170" t="s">
        <v>185</v>
      </c>
      <c r="C6" s="177">
        <v>5</v>
      </c>
      <c r="D6" s="188" t="s">
        <v>30</v>
      </c>
    </row>
    <row r="7" spans="1:4" ht="15">
      <c r="A7" s="188" t="s">
        <v>37</v>
      </c>
      <c r="B7" s="170" t="s">
        <v>92</v>
      </c>
      <c r="C7" s="177">
        <v>6</v>
      </c>
      <c r="D7" s="188" t="s">
        <v>37</v>
      </c>
    </row>
    <row r="8" spans="1:4" ht="25.5">
      <c r="A8" s="188" t="s">
        <v>31</v>
      </c>
      <c r="B8" s="170" t="s">
        <v>93</v>
      </c>
      <c r="C8" s="177">
        <v>7</v>
      </c>
      <c r="D8" s="188" t="s">
        <v>31</v>
      </c>
    </row>
    <row r="9" spans="1:4" ht="15">
      <c r="A9" s="188" t="s">
        <v>186</v>
      </c>
      <c r="B9" s="170" t="s">
        <v>94</v>
      </c>
      <c r="C9" s="177">
        <v>8</v>
      </c>
      <c r="D9" s="188" t="s">
        <v>186</v>
      </c>
    </row>
    <row r="10" spans="1:4" ht="15">
      <c r="A10" s="188" t="s">
        <v>187</v>
      </c>
      <c r="B10" s="170" t="s">
        <v>95</v>
      </c>
      <c r="C10" s="177">
        <v>9</v>
      </c>
      <c r="D10" s="188" t="s">
        <v>187</v>
      </c>
    </row>
    <row r="11" spans="1:4" ht="25.5">
      <c r="A11" s="188" t="s">
        <v>188</v>
      </c>
      <c r="B11" s="170" t="s">
        <v>96</v>
      </c>
      <c r="C11" s="177">
        <v>10</v>
      </c>
      <c r="D11" s="188" t="s">
        <v>188</v>
      </c>
    </row>
    <row r="12" spans="1:4" ht="25.5">
      <c r="A12" s="188" t="s">
        <v>197</v>
      </c>
      <c r="B12" s="170" t="s">
        <v>196</v>
      </c>
      <c r="C12" s="177">
        <v>11</v>
      </c>
      <c r="D12" s="188" t="s">
        <v>197</v>
      </c>
    </row>
    <row r="13" spans="1:4" ht="25.5">
      <c r="A13" s="188" t="s">
        <v>189</v>
      </c>
      <c r="B13" s="170" t="s">
        <v>102</v>
      </c>
      <c r="C13" s="177">
        <v>12</v>
      </c>
      <c r="D13" s="188" t="s">
        <v>189</v>
      </c>
    </row>
    <row r="14" spans="1:4" ht="38.25">
      <c r="A14" s="188" t="s">
        <v>190</v>
      </c>
      <c r="B14" s="170" t="s">
        <v>97</v>
      </c>
      <c r="C14" s="177">
        <v>13</v>
      </c>
      <c r="D14" s="188" t="s">
        <v>190</v>
      </c>
    </row>
    <row r="15" spans="1:4" ht="15">
      <c r="A15" s="188" t="s">
        <v>192</v>
      </c>
      <c r="B15" s="170" t="s">
        <v>191</v>
      </c>
      <c r="C15" s="177">
        <v>14</v>
      </c>
      <c r="D15" s="188" t="s">
        <v>192</v>
      </c>
    </row>
    <row r="16" spans="1:4" ht="15">
      <c r="A16" s="188" t="s">
        <v>193</v>
      </c>
      <c r="B16" s="170" t="s">
        <v>98</v>
      </c>
      <c r="C16" s="177">
        <v>15</v>
      </c>
      <c r="D16" s="188" t="s">
        <v>193</v>
      </c>
    </row>
    <row r="17" spans="1:4" ht="15">
      <c r="A17" s="188" t="s">
        <v>194</v>
      </c>
      <c r="B17" s="170" t="s">
        <v>99</v>
      </c>
      <c r="C17" s="177">
        <v>16</v>
      </c>
      <c r="D17" s="188" t="s">
        <v>194</v>
      </c>
    </row>
    <row r="18" spans="1:4" ht="25.5">
      <c r="A18" s="188" t="s">
        <v>195</v>
      </c>
      <c r="B18" s="170" t="s">
        <v>103</v>
      </c>
      <c r="C18" s="177">
        <v>17</v>
      </c>
      <c r="D18" s="188" t="s">
        <v>195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67" customWidth="1"/>
    <col min="2" max="2" width="13.28125" style="67" customWidth="1"/>
    <col min="3" max="18" width="8.57421875" style="67" customWidth="1"/>
    <col min="19" max="16384" width="9.140625" style="67" customWidth="1"/>
  </cols>
  <sheetData>
    <row r="1" spans="1:18" ht="27" customHeight="1">
      <c r="A1" s="476" t="s">
        <v>0</v>
      </c>
      <c r="B1" s="66" t="s">
        <v>1</v>
      </c>
      <c r="C1" s="476" t="s">
        <v>2</v>
      </c>
      <c r="D1" s="476"/>
      <c r="E1" s="476" t="s">
        <v>3</v>
      </c>
      <c r="F1" s="476"/>
      <c r="G1" s="476" t="s">
        <v>4</v>
      </c>
      <c r="H1" s="476"/>
      <c r="I1" s="476" t="s">
        <v>5</v>
      </c>
      <c r="J1" s="476"/>
      <c r="K1" s="476" t="s">
        <v>6</v>
      </c>
      <c r="L1" s="476"/>
      <c r="M1" s="476" t="s">
        <v>7</v>
      </c>
      <c r="N1" s="476"/>
      <c r="O1" s="476" t="s">
        <v>8</v>
      </c>
      <c r="P1" s="476"/>
      <c r="Q1" s="476" t="s">
        <v>9</v>
      </c>
      <c r="R1" s="476"/>
    </row>
    <row r="2" spans="1:18" ht="12.75">
      <c r="A2" s="476"/>
      <c r="B2" s="66" t="s">
        <v>10</v>
      </c>
      <c r="C2" s="66" t="s">
        <v>11</v>
      </c>
      <c r="D2" s="66" t="s">
        <v>12</v>
      </c>
      <c r="E2" s="66" t="s">
        <v>11</v>
      </c>
      <c r="F2" s="66" t="s">
        <v>12</v>
      </c>
      <c r="G2" s="66" t="s">
        <v>11</v>
      </c>
      <c r="H2" s="66" t="s">
        <v>12</v>
      </c>
      <c r="I2" s="66" t="s">
        <v>11</v>
      </c>
      <c r="J2" s="66" t="s">
        <v>12</v>
      </c>
      <c r="K2" s="66" t="s">
        <v>11</v>
      </c>
      <c r="L2" s="66" t="s">
        <v>12</v>
      </c>
      <c r="M2" s="66" t="s">
        <v>11</v>
      </c>
      <c r="N2" s="66" t="s">
        <v>12</v>
      </c>
      <c r="O2" s="66" t="s">
        <v>11</v>
      </c>
      <c r="P2" s="66" t="s">
        <v>12</v>
      </c>
      <c r="Q2" s="66" t="s">
        <v>11</v>
      </c>
      <c r="R2" s="66" t="s">
        <v>12</v>
      </c>
    </row>
    <row r="3" spans="1:14" ht="12.75">
      <c r="A3" s="68" t="s">
        <v>114</v>
      </c>
      <c r="B3" s="69">
        <v>1</v>
      </c>
      <c r="C3" s="67">
        <v>1</v>
      </c>
      <c r="D3" s="67">
        <v>5</v>
      </c>
      <c r="E3" s="67">
        <v>5</v>
      </c>
      <c r="F3" s="67">
        <v>2</v>
      </c>
      <c r="I3" s="67">
        <v>1</v>
      </c>
      <c r="J3" s="67">
        <v>3</v>
      </c>
      <c r="K3" s="67">
        <v>7</v>
      </c>
      <c r="L3" s="67">
        <v>2</v>
      </c>
      <c r="M3" s="67">
        <v>1</v>
      </c>
      <c r="N3" s="67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6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5"/>
  <cols>
    <col min="1" max="1" width="9.421875" style="49" customWidth="1"/>
    <col min="2" max="2" width="26.00390625" style="49" customWidth="1"/>
    <col min="3" max="3" width="24.00390625" style="49" bestFit="1" customWidth="1"/>
    <col min="4" max="4" width="9.7109375" style="50" customWidth="1"/>
    <col min="5" max="5" width="3.421875" style="51" customWidth="1"/>
    <col min="6" max="10" width="3.00390625" style="51" customWidth="1"/>
    <col min="11" max="11" width="4.00390625" style="51" customWidth="1"/>
    <col min="12" max="12" width="3.140625" style="51" customWidth="1"/>
    <col min="13" max="13" width="3.00390625" style="51" customWidth="1"/>
    <col min="14" max="14" width="2.7109375" style="51" customWidth="1"/>
    <col min="15" max="16" width="4.00390625" style="51" bestFit="1" customWidth="1"/>
    <col min="17" max="18" width="3.00390625" style="51" customWidth="1"/>
    <col min="19" max="19" width="2.7109375" style="51" customWidth="1"/>
    <col min="20" max="20" width="4.00390625" style="51" customWidth="1"/>
    <col min="21" max="21" width="4.00390625" style="51" bestFit="1" customWidth="1"/>
    <col min="22" max="22" width="3.00390625" style="51" customWidth="1"/>
    <col min="23" max="23" width="4.00390625" style="51" customWidth="1"/>
    <col min="24" max="24" width="4.00390625" style="51" bestFit="1" customWidth="1"/>
    <col min="25" max="25" width="4.00390625" style="51" customWidth="1"/>
    <col min="26" max="26" width="4.00390625" style="51" bestFit="1" customWidth="1"/>
    <col min="27" max="27" width="3.00390625" style="51" customWidth="1"/>
    <col min="28" max="28" width="4.00390625" style="51" customWidth="1"/>
    <col min="29" max="29" width="4.00390625" style="51" bestFit="1" customWidth="1"/>
    <col min="30" max="30" width="4.00390625" style="51" customWidth="1"/>
    <col min="31" max="31" width="4.00390625" style="51" bestFit="1" customWidth="1"/>
    <col min="32" max="32" width="2.57421875" style="51" customWidth="1"/>
    <col min="33" max="33" width="4.00390625" style="51" customWidth="1"/>
    <col min="34" max="34" width="4.00390625" style="51" bestFit="1" customWidth="1"/>
    <col min="35" max="35" width="4.00390625" style="51" customWidth="1"/>
    <col min="36" max="36" width="4.00390625" style="51" bestFit="1" customWidth="1"/>
    <col min="37" max="37" width="2.57421875" style="51" customWidth="1"/>
    <col min="38" max="38" width="4.00390625" style="51" customWidth="1"/>
    <col min="39" max="39" width="4.00390625" style="51" bestFit="1" customWidth="1"/>
    <col min="40" max="40" width="4.00390625" style="51" customWidth="1"/>
    <col min="41" max="41" width="4.00390625" style="51" bestFit="1" customWidth="1"/>
    <col min="42" max="42" width="2.7109375" style="51" customWidth="1"/>
    <col min="43" max="43" width="3.8515625" style="51" customWidth="1"/>
    <col min="44" max="44" width="4.00390625" style="51" bestFit="1" customWidth="1"/>
    <col min="45" max="45" width="4.00390625" style="51" customWidth="1"/>
    <col min="46" max="46" width="4.00390625" style="51" bestFit="1" customWidth="1"/>
    <col min="47" max="47" width="3.140625" style="51" customWidth="1"/>
    <col min="48" max="48" width="4.00390625" style="51" customWidth="1"/>
    <col min="49" max="49" width="4.00390625" style="51" bestFit="1" customWidth="1"/>
    <col min="50" max="50" width="4.00390625" style="51" customWidth="1"/>
    <col min="51" max="51" width="4.00390625" style="51" bestFit="1" customWidth="1"/>
    <col min="52" max="52" width="2.8515625" style="51" customWidth="1"/>
    <col min="53" max="53" width="4.00390625" style="51" customWidth="1"/>
    <col min="54" max="54" width="2.00390625" style="51" customWidth="1"/>
    <col min="55" max="55" width="4.00390625" style="51" customWidth="1"/>
    <col min="56" max="56" width="2.28125" style="51" bestFit="1" customWidth="1"/>
    <col min="57" max="57" width="2.00390625" style="51" customWidth="1"/>
    <col min="58" max="58" width="4.00390625" style="51" customWidth="1"/>
    <col min="59" max="59" width="2.00390625" style="51" customWidth="1"/>
    <col min="60" max="60" width="4.00390625" style="51" customWidth="1"/>
    <col min="61" max="61" width="2.28125" style="51" bestFit="1" customWidth="1"/>
    <col min="62" max="62" width="2.00390625" style="51" customWidth="1"/>
    <col min="63" max="63" width="4.00390625" style="51" customWidth="1"/>
    <col min="64" max="64" width="2.00390625" style="51" customWidth="1"/>
    <col min="65" max="65" width="4.00390625" style="51" customWidth="1"/>
    <col min="66" max="66" width="2.28125" style="51" bestFit="1" customWidth="1"/>
    <col min="67" max="67" width="2.00390625" style="51" customWidth="1"/>
    <col min="68" max="68" width="4.00390625" style="51" customWidth="1"/>
    <col min="69" max="69" width="2.00390625" style="51" customWidth="1"/>
    <col min="70" max="70" width="4.00390625" style="51" customWidth="1"/>
    <col min="71" max="72" width="2.00390625" style="51" customWidth="1"/>
    <col min="73" max="73" width="4.00390625" style="51" customWidth="1"/>
    <col min="74" max="74" width="2.00390625" style="51" customWidth="1"/>
    <col min="75" max="75" width="4.00390625" style="51" customWidth="1"/>
    <col min="76" max="77" width="2.00390625" style="51" customWidth="1"/>
    <col min="78" max="78" width="4.00390625" style="51" customWidth="1"/>
    <col min="79" max="79" width="2.00390625" style="51" customWidth="1"/>
    <col min="80" max="80" width="4.00390625" style="51" customWidth="1"/>
    <col min="81" max="81" width="2.00390625" style="51" customWidth="1"/>
    <col min="82" max="16384" width="9.140625" style="51" customWidth="1"/>
  </cols>
  <sheetData>
    <row r="1" spans="1:81" s="48" customFormat="1" ht="51.75" customHeight="1">
      <c r="A1" s="45" t="s">
        <v>49</v>
      </c>
      <c r="B1" s="45" t="s">
        <v>50</v>
      </c>
      <c r="C1" s="45" t="s">
        <v>51</v>
      </c>
      <c r="D1" s="46" t="s">
        <v>62</v>
      </c>
      <c r="E1" s="477" t="s">
        <v>52</v>
      </c>
      <c r="F1" s="477"/>
      <c r="G1" s="477" t="s">
        <v>53</v>
      </c>
      <c r="H1" s="477"/>
      <c r="I1" s="477" t="s">
        <v>54</v>
      </c>
      <c r="J1" s="477"/>
      <c r="K1" s="47" t="s">
        <v>55</v>
      </c>
      <c r="L1" s="47" t="s">
        <v>56</v>
      </c>
      <c r="M1" s="48" t="s">
        <v>57</v>
      </c>
      <c r="N1" s="48" t="s">
        <v>58</v>
      </c>
      <c r="O1" s="48" t="s">
        <v>59</v>
      </c>
      <c r="P1" s="48" t="s">
        <v>58</v>
      </c>
      <c r="Q1" s="47" t="s">
        <v>56</v>
      </c>
      <c r="R1" s="48" t="s">
        <v>57</v>
      </c>
      <c r="S1" s="48" t="s">
        <v>58</v>
      </c>
      <c r="T1" s="48" t="s">
        <v>59</v>
      </c>
      <c r="U1" s="48" t="s">
        <v>58</v>
      </c>
      <c r="V1" s="47" t="s">
        <v>56</v>
      </c>
      <c r="W1" s="48" t="s">
        <v>57</v>
      </c>
      <c r="X1" s="48" t="s">
        <v>58</v>
      </c>
      <c r="Y1" s="48" t="s">
        <v>59</v>
      </c>
      <c r="Z1" s="48" t="s">
        <v>58</v>
      </c>
      <c r="AA1" s="47" t="s">
        <v>56</v>
      </c>
      <c r="AB1" s="48" t="s">
        <v>57</v>
      </c>
      <c r="AC1" s="48" t="s">
        <v>58</v>
      </c>
      <c r="AD1" s="48" t="s">
        <v>59</v>
      </c>
      <c r="AE1" s="48" t="s">
        <v>58</v>
      </c>
      <c r="AF1" s="47" t="s">
        <v>56</v>
      </c>
      <c r="AG1" s="48" t="s">
        <v>57</v>
      </c>
      <c r="AH1" s="48" t="s">
        <v>58</v>
      </c>
      <c r="AI1" s="48" t="s">
        <v>59</v>
      </c>
      <c r="AJ1" s="48" t="s">
        <v>58</v>
      </c>
      <c r="AK1" s="47" t="s">
        <v>56</v>
      </c>
      <c r="AL1" s="48" t="s">
        <v>57</v>
      </c>
      <c r="AM1" s="48" t="s">
        <v>58</v>
      </c>
      <c r="AN1" s="48" t="s">
        <v>59</v>
      </c>
      <c r="AO1" s="48" t="s">
        <v>58</v>
      </c>
      <c r="AP1" s="47" t="s">
        <v>56</v>
      </c>
      <c r="AQ1" s="48" t="s">
        <v>57</v>
      </c>
      <c r="AR1" s="48" t="s">
        <v>58</v>
      </c>
      <c r="AS1" s="48" t="s">
        <v>59</v>
      </c>
      <c r="AT1" s="48" t="s">
        <v>58</v>
      </c>
      <c r="AU1" s="47" t="s">
        <v>56</v>
      </c>
      <c r="AV1" s="48" t="s">
        <v>57</v>
      </c>
      <c r="AW1" s="48" t="s">
        <v>58</v>
      </c>
      <c r="AX1" s="48" t="s">
        <v>59</v>
      </c>
      <c r="AY1" s="48" t="s">
        <v>58</v>
      </c>
      <c r="AZ1" s="47" t="s">
        <v>56</v>
      </c>
      <c r="BA1" s="48" t="s">
        <v>57</v>
      </c>
      <c r="BB1" s="48" t="s">
        <v>58</v>
      </c>
      <c r="BC1" s="48" t="s">
        <v>59</v>
      </c>
      <c r="BD1" s="48" t="s">
        <v>58</v>
      </c>
      <c r="BE1" s="47" t="s">
        <v>56</v>
      </c>
      <c r="BF1" s="48" t="s">
        <v>57</v>
      </c>
      <c r="BG1" s="48" t="s">
        <v>58</v>
      </c>
      <c r="BH1" s="48" t="s">
        <v>59</v>
      </c>
      <c r="BI1" s="48" t="s">
        <v>58</v>
      </c>
      <c r="BJ1" s="47" t="s">
        <v>56</v>
      </c>
      <c r="BK1" s="48" t="s">
        <v>57</v>
      </c>
      <c r="BL1" s="48" t="s">
        <v>58</v>
      </c>
      <c r="BM1" s="48" t="s">
        <v>59</v>
      </c>
      <c r="BN1" s="48" t="s">
        <v>58</v>
      </c>
      <c r="BO1" s="47" t="s">
        <v>56</v>
      </c>
      <c r="BP1" s="48" t="s">
        <v>57</v>
      </c>
      <c r="BQ1" s="48" t="s">
        <v>58</v>
      </c>
      <c r="BR1" s="48" t="s">
        <v>59</v>
      </c>
      <c r="BS1" s="48" t="s">
        <v>58</v>
      </c>
      <c r="BT1" s="47" t="s">
        <v>56</v>
      </c>
      <c r="BU1" s="48" t="s">
        <v>57</v>
      </c>
      <c r="BV1" s="48" t="s">
        <v>58</v>
      </c>
      <c r="BW1" s="48" t="s">
        <v>59</v>
      </c>
      <c r="BX1" s="48" t="s">
        <v>58</v>
      </c>
      <c r="BY1" s="47" t="s">
        <v>56</v>
      </c>
      <c r="BZ1" s="48" t="s">
        <v>57</v>
      </c>
      <c r="CA1" s="48" t="s">
        <v>58</v>
      </c>
      <c r="CB1" s="48" t="s">
        <v>59</v>
      </c>
      <c r="CC1" s="48" t="s">
        <v>58</v>
      </c>
    </row>
    <row r="2" spans="1:16" ht="12">
      <c r="A2" s="307" t="s">
        <v>84</v>
      </c>
      <c r="B2" s="49" t="s">
        <v>163</v>
      </c>
      <c r="C2" s="49" t="s">
        <v>163</v>
      </c>
      <c r="D2" s="50">
        <v>7</v>
      </c>
      <c r="E2" s="51">
        <v>3</v>
      </c>
      <c r="F2" s="51">
        <v>1</v>
      </c>
      <c r="G2" s="51">
        <v>1</v>
      </c>
      <c r="H2" s="51">
        <v>1</v>
      </c>
      <c r="K2" s="51">
        <v>1</v>
      </c>
      <c r="L2" s="51">
        <v>1</v>
      </c>
      <c r="M2" s="51">
        <v>4</v>
      </c>
      <c r="N2" s="51">
        <v>19</v>
      </c>
      <c r="O2" s="51">
        <v>18</v>
      </c>
      <c r="P2" s="51">
        <v>38</v>
      </c>
    </row>
    <row r="3" spans="1:16" ht="12">
      <c r="A3" s="307" t="s">
        <v>109</v>
      </c>
      <c r="B3" s="49" t="s">
        <v>168</v>
      </c>
      <c r="C3" s="49" t="s">
        <v>168</v>
      </c>
      <c r="D3" s="50">
        <v>7</v>
      </c>
      <c r="E3" s="51">
        <v>6</v>
      </c>
      <c r="F3" s="51">
        <v>1</v>
      </c>
      <c r="G3" s="51">
        <v>4</v>
      </c>
      <c r="H3" s="51">
        <v>1</v>
      </c>
      <c r="K3" s="51">
        <v>1</v>
      </c>
      <c r="L3" s="51">
        <v>3</v>
      </c>
      <c r="M3" s="51">
        <v>7</v>
      </c>
      <c r="N3" s="51">
        <v>16</v>
      </c>
      <c r="O3" s="51">
        <v>17</v>
      </c>
      <c r="P3" s="51">
        <v>18</v>
      </c>
    </row>
    <row r="4" spans="1:16" ht="12">
      <c r="A4" s="307" t="s">
        <v>110</v>
      </c>
      <c r="B4" s="49" t="s">
        <v>170</v>
      </c>
      <c r="C4" s="49" t="s">
        <v>170</v>
      </c>
      <c r="D4" s="50">
        <v>7</v>
      </c>
      <c r="E4" s="51">
        <v>6</v>
      </c>
      <c r="F4" s="51">
        <v>1</v>
      </c>
      <c r="G4" s="51">
        <v>4</v>
      </c>
      <c r="H4" s="51">
        <v>1</v>
      </c>
      <c r="K4" s="51">
        <v>1</v>
      </c>
      <c r="L4" s="51">
        <v>3</v>
      </c>
      <c r="M4" s="51">
        <v>7</v>
      </c>
      <c r="N4" s="51">
        <v>16</v>
      </c>
      <c r="O4" s="51">
        <v>17</v>
      </c>
      <c r="P4" s="51">
        <v>18</v>
      </c>
    </row>
    <row r="5" spans="1:16" ht="12">
      <c r="A5" s="307" t="s">
        <v>285</v>
      </c>
      <c r="B5" s="308" t="s">
        <v>464</v>
      </c>
      <c r="C5" s="309" t="s">
        <v>285</v>
      </c>
      <c r="D5" s="50">
        <v>7</v>
      </c>
      <c r="E5" s="51">
        <v>3</v>
      </c>
      <c r="F5" s="51">
        <v>1</v>
      </c>
      <c r="G5" s="51">
        <v>1</v>
      </c>
      <c r="H5" s="51">
        <v>1</v>
      </c>
      <c r="K5" s="51">
        <v>1</v>
      </c>
      <c r="L5" s="51">
        <v>1</v>
      </c>
      <c r="M5" s="51">
        <v>5</v>
      </c>
      <c r="N5" s="51">
        <v>15</v>
      </c>
      <c r="O5" s="51">
        <v>5</v>
      </c>
      <c r="P5" s="51">
        <v>160</v>
      </c>
    </row>
    <row r="6" ht="12">
      <c r="A6" s="51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55" bestFit="1" customWidth="1"/>
    <col min="2" max="3" width="26.140625" style="55" bestFit="1" customWidth="1"/>
    <col min="4" max="4" width="27.140625" style="53" bestFit="1" customWidth="1"/>
    <col min="5" max="6" width="26.140625" style="53" bestFit="1" customWidth="1"/>
    <col min="7" max="16384" width="9.140625" style="53" customWidth="1"/>
  </cols>
  <sheetData>
    <row r="1" spans="1:3" ht="12.75">
      <c r="A1" s="52">
        <f>COUNTIF(A3:A1000,"*Ошибка*")</f>
        <v>0</v>
      </c>
      <c r="B1" s="52">
        <f>COUNTIF(B3:B1000,"*Ошибка*")</f>
        <v>0</v>
      </c>
      <c r="C1" s="52">
        <f>COUNTIF(C3:C1000,"*Ошибка*")</f>
        <v>0</v>
      </c>
    </row>
    <row r="2" spans="1:6" ht="12.75">
      <c r="A2" s="54"/>
      <c r="B2" s="54"/>
      <c r="C2" s="54"/>
      <c r="D2" s="54"/>
      <c r="E2" s="54"/>
      <c r="F2" s="5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53" bestFit="1" customWidth="1"/>
    <col min="2" max="2" width="26.140625" style="53" bestFit="1" customWidth="1"/>
    <col min="3" max="16384" width="9.140625" style="53" customWidth="1"/>
  </cols>
  <sheetData>
    <row r="2" spans="1:2" ht="12.75">
      <c r="A2" s="54"/>
      <c r="B2" s="5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6" bestFit="1" customWidth="1"/>
    <col min="2" max="2" width="9.140625" style="57" customWidth="1"/>
    <col min="3" max="3" width="9.140625" style="58" customWidth="1"/>
    <col min="4" max="8" width="18.28125" style="58" customWidth="1"/>
    <col min="9" max="12" width="20.421875" style="58" customWidth="1"/>
    <col min="13" max="16384" width="9.140625" style="58" customWidth="1"/>
  </cols>
  <sheetData>
    <row r="1" spans="1:2" ht="25.5">
      <c r="A1" s="56" t="s">
        <v>60</v>
      </c>
      <c r="B1" s="57">
        <v>10</v>
      </c>
    </row>
    <row r="2" spans="1:2" ht="25.5">
      <c r="A2" s="56" t="s">
        <v>61</v>
      </c>
      <c r="B2" s="57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/>
  <dimension ref="A1:B8"/>
  <sheetViews>
    <sheetView showZeros="0" zoomScalePageLayoutView="0" workbookViewId="0" topLeftCell="A1">
      <selection activeCell="A1" sqref="A1:B1"/>
    </sheetView>
  </sheetViews>
  <sheetFormatPr defaultColWidth="9.140625" defaultRowHeight="15"/>
  <cols>
    <col min="1" max="1" width="27.421875" style="0" customWidth="1"/>
    <col min="2" max="2" width="21.00390625" style="0" customWidth="1"/>
  </cols>
  <sheetData>
    <row r="1" spans="1:2" ht="15.75">
      <c r="A1" s="337" t="s">
        <v>104</v>
      </c>
      <c r="B1" s="337"/>
    </row>
    <row r="2" spans="1:2" ht="15" customHeight="1">
      <c r="A2" s="166" t="s">
        <v>0</v>
      </c>
      <c r="B2" s="166" t="s">
        <v>155</v>
      </c>
    </row>
    <row r="3" spans="1:2" ht="15" customHeight="1">
      <c r="A3" s="167" t="s">
        <v>163</v>
      </c>
      <c r="B3" s="168">
        <f>SUM('17-ОИП'!U15:AB15)+SUM('17-ОИП'!AG16:AL16)</f>
        <v>0</v>
      </c>
    </row>
    <row r="4" spans="1:2" ht="26.25" customHeight="1">
      <c r="A4" s="167" t="s">
        <v>166</v>
      </c>
      <c r="B4" s="165">
        <f>SUM('053 1 12 04011 01 6000 120'!V12:AA12)</f>
        <v>0</v>
      </c>
    </row>
    <row r="5" spans="1:2" ht="26.25" customHeight="1" hidden="1">
      <c r="A5" s="167" t="s">
        <v>181</v>
      </c>
      <c r="B5" s="165">
        <f>SUM('053 1 12 04012 01 6000 120_1'!Z12:AE12)</f>
        <v>0</v>
      </c>
    </row>
    <row r="6" spans="1:2" ht="26.25" customHeight="1">
      <c r="A6" s="167" t="s">
        <v>180</v>
      </c>
      <c r="B6" s="165">
        <f>SUM('053 1 12 04012 01 6000 120_2'!V12:AA12)</f>
        <v>0</v>
      </c>
    </row>
    <row r="7" spans="1:2" ht="26.25" customHeight="1">
      <c r="A7" s="167" t="s">
        <v>168</v>
      </c>
      <c r="B7" s="165">
        <f>SUM('053 1 16 90010 01 6000 140'!U12:Z12)</f>
        <v>0</v>
      </c>
    </row>
    <row r="8" spans="1:2" ht="26.25" customHeight="1">
      <c r="A8" s="167" t="s">
        <v>170</v>
      </c>
      <c r="B8" s="165">
        <f>SUM('053 1 16 25071 01 6000 140'!U12:Z12)</f>
        <v>0</v>
      </c>
    </row>
  </sheetData>
  <sheetProtection password="C911" sheet="1" objects="1" scenarios="1"/>
  <mergeCells count="1">
    <mergeCell ref="A1:B1"/>
  </mergeCells>
  <hyperlinks>
    <hyperlink ref="A4" location="'053 1 12 04011 01 6000 120'!A1" tooltip="053 1 12 04011 01 0000 120" display="053 1 12 04011 01 6000 120"/>
    <hyperlink ref="A5" location="'053 1 12 04012 01 6000 120_1'!A1" tooltip="053 1 12 04012 01 0000 120" display="053 1 12 04012 01 6000 120_1"/>
    <hyperlink ref="A7" location="'053 1 16 90010 01 6000 140'!A1" tooltip="053 1 16 90010 01 0000 140" display="053 1 16 90010 01 6000 140"/>
    <hyperlink ref="A8" location="'053 1 16 25071 01 6000 140'!A1" tooltip="053 1 16 25071 01 0000 140" display="053 1 16 25071 01 6000 140"/>
    <hyperlink ref="A3" location="'17-ОИП'!A1" tooltip="053 1 12 04011 01 0000 120" display="17-ОИП"/>
    <hyperlink ref="A6" location="'053 1 12 04012 01 6000 120_2'!A1" tooltip="053 1 12 04012 01 0000 120" display="053 1 12 04012 01 6000 120_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AL49"/>
  <sheetViews>
    <sheetView showZeros="0" tabSelected="1" zoomScale="86" zoomScaleNormal="86" zoomScalePageLayoutView="0" workbookViewId="0" topLeftCell="A15">
      <selection activeCell="D27" sqref="D27"/>
    </sheetView>
  </sheetViews>
  <sheetFormatPr defaultColWidth="9.140625" defaultRowHeight="15"/>
  <cols>
    <col min="1" max="1" width="37.00390625" style="15" customWidth="1"/>
    <col min="2" max="2" width="17.8515625" style="8" customWidth="1"/>
    <col min="3" max="3" width="6.57421875" style="8" customWidth="1"/>
    <col min="4" max="4" width="12.57421875" style="8" customWidth="1"/>
    <col min="5" max="5" width="12.00390625" style="8" customWidth="1"/>
    <col min="6" max="6" width="13.421875" style="8" customWidth="1"/>
    <col min="7" max="7" width="11.57421875" style="8" customWidth="1"/>
    <col min="8" max="8" width="12.421875" style="8" customWidth="1"/>
    <col min="9" max="9" width="15.421875" style="8" customWidth="1"/>
    <col min="10" max="10" width="9.140625" style="8" customWidth="1"/>
    <col min="11" max="11" width="11.8515625" style="8" customWidth="1"/>
    <col min="12" max="12" width="15.8515625" style="8" customWidth="1"/>
    <col min="13" max="13" width="13.8515625" style="8" customWidth="1"/>
    <col min="14" max="14" width="14.57421875" style="8" customWidth="1"/>
    <col min="15" max="15" width="14.8515625" style="8" customWidth="1"/>
    <col min="16" max="16" width="14.421875" style="8" customWidth="1"/>
    <col min="17" max="17" width="13.28125" style="8" customWidth="1"/>
    <col min="18" max="18" width="14.421875" style="8" customWidth="1"/>
    <col min="19" max="19" width="9.140625" style="8" customWidth="1"/>
    <col min="20" max="20" width="7.57421875" style="8" bestFit="1" customWidth="1"/>
    <col min="21" max="24" width="12.421875" style="8" bestFit="1" customWidth="1"/>
    <col min="25" max="26" width="14.57421875" style="8" bestFit="1" customWidth="1"/>
    <col min="27" max="27" width="13.57421875" style="8" bestFit="1" customWidth="1"/>
    <col min="28" max="28" width="13.57421875" style="8" customWidth="1"/>
    <col min="29" max="29" width="9.140625" style="8" customWidth="1"/>
    <col min="30" max="30" width="18.421875" style="8" bestFit="1" customWidth="1"/>
    <col min="31" max="31" width="2.140625" style="8" bestFit="1" customWidth="1"/>
    <col min="32" max="32" width="31.421875" style="8" customWidth="1"/>
    <col min="33" max="36" width="12.421875" style="8" bestFit="1" customWidth="1"/>
    <col min="37" max="38" width="14.57421875" style="8" bestFit="1" customWidth="1"/>
    <col min="39" max="16384" width="9.140625" style="8" customWidth="1"/>
  </cols>
  <sheetData>
    <row r="1" spans="1:12" ht="12.75">
      <c r="A1" s="43" t="s">
        <v>84</v>
      </c>
      <c r="B1" s="44" t="s">
        <v>14</v>
      </c>
      <c r="C1" s="70" t="str">
        <f>Настройки!C1</f>
        <v>007</v>
      </c>
      <c r="D1" s="70">
        <f>Настройки!D1</f>
        <v>0</v>
      </c>
      <c r="E1" s="115" t="str">
        <f>Настройки!E1</f>
        <v>28.03.2016</v>
      </c>
      <c r="F1" s="71"/>
      <c r="G1" s="71"/>
      <c r="H1" s="71"/>
      <c r="I1" s="71"/>
      <c r="J1" s="71"/>
      <c r="K1" s="14"/>
      <c r="L1" s="14"/>
    </row>
    <row r="2" spans="1:16" ht="7.5" customHeight="1">
      <c r="A2" s="12"/>
      <c r="B2" s="12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4:13" ht="26.25" customHeight="1">
      <c r="D3" s="379" t="s">
        <v>270</v>
      </c>
      <c r="E3" s="379"/>
      <c r="F3" s="379"/>
      <c r="G3" s="379"/>
      <c r="H3" s="379"/>
      <c r="I3" s="379"/>
      <c r="J3" s="379"/>
      <c r="K3" s="379"/>
      <c r="L3" s="376" t="s">
        <v>271</v>
      </c>
      <c r="M3" s="376"/>
    </row>
    <row r="4" spans="4:13" ht="12.75">
      <c r="D4" s="379" t="s">
        <v>265</v>
      </c>
      <c r="E4" s="379"/>
      <c r="F4" s="379"/>
      <c r="G4" s="379"/>
      <c r="H4" s="379"/>
      <c r="I4" s="379"/>
      <c r="J4" s="379"/>
      <c r="K4" s="379"/>
      <c r="L4" s="377" t="s">
        <v>272</v>
      </c>
      <c r="M4" s="378"/>
    </row>
    <row r="5" spans="4:13" ht="40.5" customHeight="1">
      <c r="D5" s="380" t="s">
        <v>164</v>
      </c>
      <c r="E5" s="380"/>
      <c r="F5" s="380"/>
      <c r="G5" s="380"/>
      <c r="H5" s="380"/>
      <c r="I5" s="380"/>
      <c r="J5" s="380"/>
      <c r="K5" s="380"/>
      <c r="L5" s="377" t="s">
        <v>273</v>
      </c>
      <c r="M5" s="377"/>
    </row>
    <row r="6" spans="2:12" ht="6.75" customHeight="1">
      <c r="B6" s="9"/>
      <c r="C6" s="9"/>
      <c r="D6" s="9"/>
      <c r="E6" s="9"/>
      <c r="F6" s="14"/>
      <c r="G6" s="14"/>
      <c r="H6" s="14"/>
      <c r="I6" s="14"/>
      <c r="J6" s="14"/>
      <c r="K6" s="14"/>
      <c r="L6" s="14"/>
    </row>
    <row r="7" spans="3:16" ht="15.75">
      <c r="C7" s="124"/>
      <c r="D7" s="375" t="str">
        <f>Настройки!B5</f>
        <v>Новгородская обл. Комитет ЛХиЛП</v>
      </c>
      <c r="E7" s="375"/>
      <c r="F7" s="375"/>
      <c r="G7" s="375"/>
      <c r="H7" s="375"/>
      <c r="I7" s="375"/>
      <c r="J7" s="375"/>
      <c r="K7" s="375"/>
      <c r="L7" s="375"/>
      <c r="M7" s="375"/>
      <c r="N7" s="63"/>
      <c r="O7" s="63"/>
      <c r="P7" s="63"/>
    </row>
    <row r="8" spans="3:16" ht="12.75">
      <c r="C8" s="62"/>
      <c r="D8" s="363" t="s">
        <v>63</v>
      </c>
      <c r="E8" s="363"/>
      <c r="F8" s="363"/>
      <c r="G8" s="363"/>
      <c r="H8" s="363"/>
      <c r="I8" s="363"/>
      <c r="J8" s="363"/>
      <c r="K8" s="363"/>
      <c r="L8" s="363"/>
      <c r="M8" s="363"/>
      <c r="N8" s="62"/>
      <c r="O8" s="62"/>
      <c r="P8" s="62"/>
    </row>
    <row r="9" spans="4:16" ht="15.75">
      <c r="D9" s="372">
        <f>Настройки!B7</f>
        <v>0</v>
      </c>
      <c r="E9" s="372"/>
      <c r="F9" s="372"/>
      <c r="G9" s="372"/>
      <c r="H9" s="372"/>
      <c r="I9" s="372"/>
      <c r="J9" s="372"/>
      <c r="K9" s="372"/>
      <c r="L9" s="372"/>
      <c r="M9" s="372"/>
      <c r="N9" s="64"/>
      <c r="O9" s="64"/>
      <c r="P9" s="64"/>
    </row>
    <row r="10" spans="4:16" ht="12.75">
      <c r="D10" s="373" t="s">
        <v>48</v>
      </c>
      <c r="E10" s="373"/>
      <c r="F10" s="373"/>
      <c r="G10" s="373"/>
      <c r="H10" s="373"/>
      <c r="I10" s="373"/>
      <c r="J10" s="373"/>
      <c r="K10" s="373"/>
      <c r="L10" s="373"/>
      <c r="M10" s="373"/>
      <c r="N10" s="65"/>
      <c r="O10" s="65"/>
      <c r="P10" s="65"/>
    </row>
    <row r="11" spans="2:18" ht="15.75">
      <c r="B11" s="74"/>
      <c r="D11" s="374" t="s">
        <v>274</v>
      </c>
      <c r="E11" s="374"/>
      <c r="F11" s="374"/>
      <c r="G11" s="374"/>
      <c r="H11" s="374"/>
      <c r="I11" s="374"/>
      <c r="J11" s="374"/>
      <c r="K11" s="374"/>
      <c r="L11" s="374"/>
      <c r="M11" s="374"/>
      <c r="N11" s="74"/>
      <c r="O11" s="74"/>
      <c r="P11" s="74"/>
      <c r="Q11" s="24"/>
      <c r="R11" s="24"/>
    </row>
    <row r="12" spans="3:18" ht="15" customHeight="1">
      <c r="C12" s="122"/>
      <c r="G12" s="16" t="s">
        <v>78</v>
      </c>
      <c r="H12" s="130" t="str">
        <f>Настройки!C12</f>
        <v>декабрь</v>
      </c>
      <c r="I12" s="131">
        <f>Настройки!D12</f>
        <v>2016</v>
      </c>
      <c r="J12" s="17" t="s">
        <v>24</v>
      </c>
      <c r="M12" s="10"/>
      <c r="N12" s="10"/>
      <c r="O12" s="10"/>
      <c r="P12" s="10"/>
      <c r="Q12" s="11"/>
      <c r="R12" s="11"/>
    </row>
    <row r="13" spans="3:10" ht="14.25" customHeight="1">
      <c r="C13" s="116"/>
      <c r="G13" s="116"/>
      <c r="H13" s="123" t="s">
        <v>79</v>
      </c>
      <c r="I13" s="123" t="s">
        <v>80</v>
      </c>
      <c r="J13" s="13"/>
    </row>
    <row r="14" spans="2:18" ht="7.5" customHeight="1">
      <c r="B14" s="25"/>
      <c r="C14" s="25"/>
      <c r="D14" s="25"/>
      <c r="E14" s="25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8" ht="12.75" customHeight="1">
      <c r="A15" s="339" t="s">
        <v>40</v>
      </c>
      <c r="B15" s="339" t="s">
        <v>41</v>
      </c>
      <c r="C15" s="339" t="s">
        <v>15</v>
      </c>
      <c r="D15" s="340" t="s">
        <v>121</v>
      </c>
      <c r="E15" s="340"/>
      <c r="F15" s="340"/>
      <c r="G15" s="340" t="s">
        <v>122</v>
      </c>
      <c r="H15" s="340"/>
      <c r="I15" s="340"/>
      <c r="J15" s="341" t="s">
        <v>116</v>
      </c>
      <c r="K15" s="342"/>
      <c r="L15" s="347" t="s">
        <v>259</v>
      </c>
      <c r="M15" s="348"/>
      <c r="N15" s="348"/>
      <c r="O15" s="348"/>
      <c r="P15" s="348"/>
      <c r="Q15" s="348"/>
      <c r="R15" s="348"/>
      <c r="T15" s="222"/>
      <c r="U15" s="223">
        <f>COUNTIF(U19:U21,"&lt;&gt;0")+COUNTIF(U24:U28,"&lt;&gt;0")+COUNTIF(U29:U32,"&lt;&gt;0")+COUNTIF(U34:U38,"&lt;&gt;0")</f>
        <v>0</v>
      </c>
      <c r="V15" s="223">
        <f>COUNTIF(V19:V28,"&lt;&gt;0")+COUNTIF(V29:V38,"&lt;&gt;0")</f>
        <v>0</v>
      </c>
      <c r="W15" s="223">
        <f>COUNTIF(W19:W28,"&lt;&gt;0")+COUNTIF(W29:W38,"&lt;&gt;0")</f>
        <v>0</v>
      </c>
      <c r="X15" s="223">
        <f>COUNTIF(X19:X28,"&lt;&gt;0")+COUNTIF(X29,"&lt;&gt;0")+COUNTIF(X32:X38,"&lt;&gt;0")</f>
        <v>0</v>
      </c>
      <c r="Y15" s="223">
        <f>COUNTIF(Y19:Y28,"&lt;&gt;0")+COUNTIF(Y29:Y38,"&lt;&gt;0")</f>
        <v>0</v>
      </c>
      <c r="Z15" s="223">
        <f>COUNTIF(Z19:Z28,"&lt;&gt;0")+COUNTIF(Z29:Z38,"&lt;&gt;0")</f>
        <v>0</v>
      </c>
      <c r="AA15" s="223">
        <f>COUNTIF(AA19:AA28,"&lt;&gt;0")+COUNTIF(AA29:AA38,"&lt;&gt;0")</f>
        <v>0</v>
      </c>
      <c r="AB15" s="223">
        <f>COUNTIF(AB19:AB28,"&lt;&gt;0")+COUNTIF(AB29:AB38,"&lt;&gt;0")</f>
        <v>0</v>
      </c>
    </row>
    <row r="16" spans="1:38" ht="15" customHeight="1">
      <c r="A16" s="339"/>
      <c r="B16" s="339"/>
      <c r="C16" s="339"/>
      <c r="D16" s="340"/>
      <c r="E16" s="340"/>
      <c r="F16" s="340"/>
      <c r="G16" s="340"/>
      <c r="H16" s="340"/>
      <c r="I16" s="340"/>
      <c r="J16" s="343"/>
      <c r="K16" s="344"/>
      <c r="L16" s="348" t="s">
        <v>25</v>
      </c>
      <c r="M16" s="359" t="s">
        <v>65</v>
      </c>
      <c r="N16" s="360"/>
      <c r="O16" s="360"/>
      <c r="P16" s="361"/>
      <c r="Q16" s="357" t="s">
        <v>147</v>
      </c>
      <c r="R16" s="358"/>
      <c r="T16" s="337" t="s">
        <v>104</v>
      </c>
      <c r="U16" s="337"/>
      <c r="V16" s="337"/>
      <c r="W16" s="337"/>
      <c r="X16" s="337"/>
      <c r="Y16" s="337"/>
      <c r="Z16" s="337"/>
      <c r="AA16" s="337"/>
      <c r="AB16" s="337"/>
      <c r="AG16" s="164">
        <f aca="true" t="shared" si="0" ref="AG16:AL16">COUNTIF(AG20:AG23,"&lt;&gt;0")</f>
        <v>0</v>
      </c>
      <c r="AH16" s="164">
        <f t="shared" si="0"/>
        <v>0</v>
      </c>
      <c r="AI16" s="164">
        <f t="shared" si="0"/>
        <v>0</v>
      </c>
      <c r="AJ16" s="164">
        <f t="shared" si="0"/>
        <v>0</v>
      </c>
      <c r="AK16" s="164">
        <f t="shared" si="0"/>
        <v>0</v>
      </c>
      <c r="AL16" s="164">
        <f t="shared" si="0"/>
        <v>0</v>
      </c>
    </row>
    <row r="17" spans="1:38" ht="38.25">
      <c r="A17" s="339"/>
      <c r="B17" s="339"/>
      <c r="C17" s="339"/>
      <c r="D17" s="21" t="s">
        <v>72</v>
      </c>
      <c r="E17" s="21" t="s">
        <v>73</v>
      </c>
      <c r="F17" s="21" t="s">
        <v>42</v>
      </c>
      <c r="G17" s="21" t="s">
        <v>72</v>
      </c>
      <c r="H17" s="21" t="s">
        <v>73</v>
      </c>
      <c r="I17" s="21" t="s">
        <v>42</v>
      </c>
      <c r="J17" s="21" t="s">
        <v>25</v>
      </c>
      <c r="K17" s="140" t="s">
        <v>115</v>
      </c>
      <c r="L17" s="348"/>
      <c r="M17" s="80" t="s">
        <v>144</v>
      </c>
      <c r="N17" s="80" t="s">
        <v>74</v>
      </c>
      <c r="O17" s="20" t="s">
        <v>75</v>
      </c>
      <c r="P17" s="20" t="s">
        <v>76</v>
      </c>
      <c r="Q17" s="161" t="s">
        <v>145</v>
      </c>
      <c r="R17" s="161" t="s">
        <v>146</v>
      </c>
      <c r="T17" s="338" t="s">
        <v>106</v>
      </c>
      <c r="U17" s="338" t="s">
        <v>105</v>
      </c>
      <c r="V17" s="338"/>
      <c r="W17" s="338"/>
      <c r="X17" s="338"/>
      <c r="Y17" s="338"/>
      <c r="Z17" s="338"/>
      <c r="AA17" s="338"/>
      <c r="AB17" s="338"/>
      <c r="AD17" s="337" t="s">
        <v>162</v>
      </c>
      <c r="AE17" s="337"/>
      <c r="AF17" s="337"/>
      <c r="AG17" s="337"/>
      <c r="AH17" s="337"/>
      <c r="AI17" s="337"/>
      <c r="AJ17" s="337"/>
      <c r="AK17" s="337"/>
      <c r="AL17" s="337"/>
    </row>
    <row r="18" spans="1:38" ht="12.75" customHeight="1">
      <c r="A18" s="19" t="s">
        <v>16</v>
      </c>
      <c r="B18" s="19" t="s">
        <v>17</v>
      </c>
      <c r="C18" s="19" t="s">
        <v>18</v>
      </c>
      <c r="D18" s="22">
        <v>1</v>
      </c>
      <c r="E18" s="22">
        <v>2</v>
      </c>
      <c r="F18" s="22">
        <v>3</v>
      </c>
      <c r="G18" s="22">
        <v>4</v>
      </c>
      <c r="H18" s="22">
        <v>5</v>
      </c>
      <c r="I18" s="22">
        <v>6</v>
      </c>
      <c r="J18" s="22">
        <v>7</v>
      </c>
      <c r="K18" s="22">
        <v>8</v>
      </c>
      <c r="L18" s="22">
        <v>9</v>
      </c>
      <c r="M18" s="22">
        <v>10</v>
      </c>
      <c r="N18" s="22">
        <v>11</v>
      </c>
      <c r="O18" s="22">
        <v>12</v>
      </c>
      <c r="P18" s="22">
        <v>13</v>
      </c>
      <c r="Q18" s="22">
        <v>14</v>
      </c>
      <c r="R18" s="22">
        <v>15</v>
      </c>
      <c r="T18" s="338"/>
      <c r="U18" s="133" t="s">
        <v>123</v>
      </c>
      <c r="V18" s="133" t="s">
        <v>124</v>
      </c>
      <c r="W18" s="133" t="s">
        <v>125</v>
      </c>
      <c r="X18" s="133" t="s">
        <v>107</v>
      </c>
      <c r="Y18" s="133" t="s">
        <v>118</v>
      </c>
      <c r="Z18" s="133" t="s">
        <v>119</v>
      </c>
      <c r="AA18" s="133" t="s">
        <v>120</v>
      </c>
      <c r="AB18" s="133" t="s">
        <v>148</v>
      </c>
      <c r="AD18" s="364" t="s">
        <v>161</v>
      </c>
      <c r="AE18" s="370" t="s">
        <v>141</v>
      </c>
      <c r="AF18" s="368" t="s">
        <v>142</v>
      </c>
      <c r="AG18" s="364" t="s">
        <v>160</v>
      </c>
      <c r="AH18" s="366"/>
      <c r="AI18" s="366"/>
      <c r="AJ18" s="366"/>
      <c r="AK18" s="366"/>
      <c r="AL18" s="367"/>
    </row>
    <row r="19" spans="1:38" ht="25.5">
      <c r="A19" s="26" t="s">
        <v>43</v>
      </c>
      <c r="B19" s="27" t="s">
        <v>44</v>
      </c>
      <c r="C19" s="27" t="s">
        <v>26</v>
      </c>
      <c r="D19" s="38">
        <f aca="true" t="shared" si="1" ref="D19:R19">SUM(D20:D28)</f>
        <v>275688</v>
      </c>
      <c r="E19" s="38">
        <f t="shared" si="1"/>
        <v>279233.60000000003</v>
      </c>
      <c r="F19" s="38">
        <f t="shared" si="1"/>
        <v>284017.9</v>
      </c>
      <c r="G19" s="38">
        <f t="shared" si="1"/>
        <v>19264</v>
      </c>
      <c r="H19" s="38">
        <f t="shared" si="1"/>
        <v>7953.899999999999</v>
      </c>
      <c r="I19" s="38">
        <f t="shared" si="1"/>
        <v>15081.019999999999</v>
      </c>
      <c r="J19" s="59">
        <f t="shared" si="1"/>
        <v>1965</v>
      </c>
      <c r="K19" s="59">
        <f t="shared" si="1"/>
        <v>165</v>
      </c>
      <c r="L19" s="38">
        <f t="shared" si="1"/>
        <v>58727</v>
      </c>
      <c r="M19" s="38">
        <f t="shared" si="1"/>
        <v>54380.8</v>
      </c>
      <c r="N19" s="38">
        <f t="shared" si="1"/>
        <v>2559.3</v>
      </c>
      <c r="O19" s="38">
        <f t="shared" si="1"/>
        <v>4346.2</v>
      </c>
      <c r="P19" s="38">
        <f t="shared" si="1"/>
        <v>658.5</v>
      </c>
      <c r="Q19" s="38">
        <f t="shared" si="1"/>
        <v>32087.1</v>
      </c>
      <c r="R19" s="38">
        <f t="shared" si="1"/>
        <v>0</v>
      </c>
      <c r="T19" s="141" t="str">
        <f>C19</f>
        <v>10</v>
      </c>
      <c r="U19" s="135">
        <f>IF(D19&gt;=G19,0,D19-G19)</f>
        <v>0</v>
      </c>
      <c r="V19" s="135">
        <f>IF(E19&gt;=H19,0,E19-H19)</f>
        <v>0</v>
      </c>
      <c r="W19" s="135">
        <f>IF(F19&gt;=I19,0,F19-I19)</f>
        <v>0</v>
      </c>
      <c r="X19" s="159">
        <f aca="true" t="shared" si="2" ref="X19:X28">IF(J19&gt;=K19,0,J19-K19)</f>
        <v>0</v>
      </c>
      <c r="Y19" s="135">
        <f aca="true" t="shared" si="3" ref="Y19:Y28">IF(M19&gt;=N19,0,M19-N19)</f>
        <v>0</v>
      </c>
      <c r="Z19" s="135">
        <f aca="true" t="shared" si="4" ref="Z19:Z28">IF(O19&gt;=P19,0,O19-P19)</f>
        <v>0</v>
      </c>
      <c r="AA19" s="135">
        <f aca="true" t="shared" si="5" ref="AA19:AA28">IF(L19&gt;=Q19,0,L19-Q19)</f>
        <v>0</v>
      </c>
      <c r="AB19" s="135">
        <f aca="true" t="shared" si="6" ref="AB19:AB28">IF(L19&gt;=R19,0,L19-R19)</f>
        <v>0</v>
      </c>
      <c r="AD19" s="365"/>
      <c r="AE19" s="371"/>
      <c r="AF19" s="369"/>
      <c r="AG19" s="133">
        <v>9</v>
      </c>
      <c r="AH19" s="133">
        <v>10</v>
      </c>
      <c r="AI19" s="133">
        <v>11</v>
      </c>
      <c r="AJ19" s="133">
        <v>12</v>
      </c>
      <c r="AK19" s="133">
        <v>13</v>
      </c>
      <c r="AL19" s="133">
        <v>14</v>
      </c>
    </row>
    <row r="20" spans="1:38" ht="76.5">
      <c r="A20" s="219" t="s">
        <v>252</v>
      </c>
      <c r="B20" s="174" t="s">
        <v>166</v>
      </c>
      <c r="C20" s="28" t="s">
        <v>32</v>
      </c>
      <c r="D20" s="42">
        <v>19525</v>
      </c>
      <c r="E20" s="42">
        <v>25545.8</v>
      </c>
      <c r="F20" s="42">
        <v>29610.9</v>
      </c>
      <c r="G20" s="42">
        <v>1948</v>
      </c>
      <c r="H20" s="42">
        <v>4777.8</v>
      </c>
      <c r="I20" s="42">
        <v>10088.4</v>
      </c>
      <c r="J20" s="60">
        <v>321</v>
      </c>
      <c r="K20" s="60">
        <v>3</v>
      </c>
      <c r="L20" s="125">
        <f aca="true" t="shared" si="7" ref="L20:L28">M20+O20</f>
        <v>1541</v>
      </c>
      <c r="M20" s="42">
        <v>1541</v>
      </c>
      <c r="N20" s="42"/>
      <c r="O20" s="42"/>
      <c r="P20" s="42"/>
      <c r="Q20" s="42">
        <v>224.89999999999998</v>
      </c>
      <c r="R20" s="42"/>
      <c r="T20" s="141" t="str">
        <f aca="true" t="shared" si="8" ref="T20:T38">C20</f>
        <v>11</v>
      </c>
      <c r="U20" s="135">
        <f>IF(D20&gt;=G20,0,D20-G20)</f>
        <v>0</v>
      </c>
      <c r="V20" s="135">
        <f aca="true" t="shared" si="9" ref="V20:V38">IF(E20&gt;=H20,0,E20-H20)</f>
        <v>0</v>
      </c>
      <c r="W20" s="135">
        <f aca="true" t="shared" si="10" ref="W20:W38">IF(F20&gt;=I20,0,F20-I20)</f>
        <v>0</v>
      </c>
      <c r="X20" s="159">
        <f t="shared" si="2"/>
        <v>0</v>
      </c>
      <c r="Y20" s="135">
        <f t="shared" si="3"/>
        <v>0</v>
      </c>
      <c r="Z20" s="135">
        <f t="shared" si="4"/>
        <v>0</v>
      </c>
      <c r="AA20" s="135">
        <f t="shared" si="5"/>
        <v>0</v>
      </c>
      <c r="AB20" s="135">
        <f t="shared" si="6"/>
        <v>0</v>
      </c>
      <c r="AD20" s="156" t="str">
        <f>"стр. "&amp;C20&amp;" графы 9-14"</f>
        <v>стр. 11 графы 9-14</v>
      </c>
      <c r="AE20" s="157" t="s">
        <v>141</v>
      </c>
      <c r="AF20" s="158" t="str">
        <f>LEFT(B20,26)&amp;"
  строка Итого графы 5-10"</f>
        <v>053 1 12 04011 01 6000 120
  строка Итого графы 5-10</v>
      </c>
      <c r="AG20" s="135">
        <f>L20-'053 1 12 04011 01 6000 120'!K16</f>
        <v>0</v>
      </c>
      <c r="AH20" s="135">
        <f>M20-'053 1 12 04011 01 6000 120'!L16</f>
        <v>0</v>
      </c>
      <c r="AI20" s="135">
        <f>N20-'053 1 12 04011 01 6000 120'!M16</f>
        <v>0</v>
      </c>
      <c r="AJ20" s="135">
        <f>O20-'053 1 12 04011 01 6000 120'!N16</f>
        <v>0</v>
      </c>
      <c r="AK20" s="135">
        <f>P20-'053 1 12 04011 01 6000 120'!O16</f>
        <v>0</v>
      </c>
      <c r="AL20" s="135">
        <f>Q20-'053 1 12 04011 01 6000 120'!P16</f>
        <v>0</v>
      </c>
    </row>
    <row r="21" spans="1:38" ht="51">
      <c r="A21" s="219" t="s">
        <v>253</v>
      </c>
      <c r="B21" s="173" t="s">
        <v>167</v>
      </c>
      <c r="C21" s="28" t="s">
        <v>33</v>
      </c>
      <c r="D21" s="39">
        <v>240230</v>
      </c>
      <c r="E21" s="39">
        <v>233640</v>
      </c>
      <c r="F21" s="39">
        <v>237416.30000000002</v>
      </c>
      <c r="G21" s="39">
        <v>16427</v>
      </c>
      <c r="H21" s="39">
        <v>1999.3999999999996</v>
      </c>
      <c r="I21" s="39">
        <v>4160.4</v>
      </c>
      <c r="J21" s="61">
        <v>454</v>
      </c>
      <c r="K21" s="61">
        <v>69</v>
      </c>
      <c r="L21" s="125">
        <f t="shared" si="7"/>
        <v>46099.9</v>
      </c>
      <c r="M21" s="39">
        <v>45046.4</v>
      </c>
      <c r="N21" s="39">
        <v>2102</v>
      </c>
      <c r="O21" s="315">
        <v>1053.5</v>
      </c>
      <c r="P21" s="315">
        <v>292.6</v>
      </c>
      <c r="Q21" s="39">
        <v>26772.899999999998</v>
      </c>
      <c r="R21" s="39"/>
      <c r="T21" s="141" t="str">
        <f t="shared" si="8"/>
        <v>12</v>
      </c>
      <c r="U21" s="135">
        <f>IF(D21&gt;=G21,0,D21-G21)</f>
        <v>0</v>
      </c>
      <c r="V21" s="135">
        <f t="shared" si="9"/>
        <v>0</v>
      </c>
      <c r="W21" s="135">
        <f t="shared" si="10"/>
        <v>0</v>
      </c>
      <c r="X21" s="159">
        <f t="shared" si="2"/>
        <v>0</v>
      </c>
      <c r="Y21" s="135">
        <f t="shared" si="3"/>
        <v>0</v>
      </c>
      <c r="Z21" s="135">
        <f t="shared" si="4"/>
        <v>0</v>
      </c>
      <c r="AA21" s="135">
        <f t="shared" si="5"/>
        <v>0</v>
      </c>
      <c r="AB21" s="135">
        <f t="shared" si="6"/>
        <v>0</v>
      </c>
      <c r="AD21" s="155" t="str">
        <f>"стр. "&amp;C21&amp;" графы 9-14"</f>
        <v>стр. 12 графы 9-14</v>
      </c>
      <c r="AE21" s="153" t="s">
        <v>141</v>
      </c>
      <c r="AF21" s="154" t="str">
        <f>LEFT(B21,26)&amp;"_2
строка Итого графы 5-10"</f>
        <v>053 1 12 04012 01 6000 120_2
строка Итого графы 5-10</v>
      </c>
      <c r="AG21" s="135">
        <f>L21-('053 1 12 04012 01 6000 120_2'!O16)</f>
        <v>0</v>
      </c>
      <c r="AH21" s="135">
        <f>M21-('053 1 12 04012 01 6000 120_2'!P16)</f>
        <v>0</v>
      </c>
      <c r="AI21" s="135">
        <f>N21-('053 1 12 04012 01 6000 120_2'!Q16)</f>
        <v>0</v>
      </c>
      <c r="AJ21" s="135">
        <f>O21-('053 1 12 04012 01 6000 120_2'!R16)</f>
        <v>0</v>
      </c>
      <c r="AK21" s="135">
        <f>P21-('053 1 12 04012 01 6000 120_2'!S16)</f>
        <v>0</v>
      </c>
      <c r="AL21" s="135">
        <f>Q21-('053 1 12 04012 01 6000 120_2'!T16)</f>
        <v>0</v>
      </c>
    </row>
    <row r="22" spans="1:38" ht="63.75">
      <c r="A22" s="118" t="s">
        <v>127</v>
      </c>
      <c r="B22" s="173" t="s">
        <v>254</v>
      </c>
      <c r="C22" s="28" t="s">
        <v>34</v>
      </c>
      <c r="D22" s="41" t="s">
        <v>179</v>
      </c>
      <c r="E22" s="39"/>
      <c r="F22" s="39"/>
      <c r="G22" s="41" t="s">
        <v>179</v>
      </c>
      <c r="H22" s="39"/>
      <c r="I22" s="39"/>
      <c r="J22" s="61"/>
      <c r="K22" s="61"/>
      <c r="L22" s="125">
        <f t="shared" si="7"/>
        <v>0</v>
      </c>
      <c r="M22" s="39"/>
      <c r="N22" s="39"/>
      <c r="O22" s="39"/>
      <c r="P22" s="39"/>
      <c r="Q22" s="39"/>
      <c r="R22" s="39"/>
      <c r="T22" s="141" t="str">
        <f t="shared" si="8"/>
        <v>13</v>
      </c>
      <c r="U22" s="142" t="s">
        <v>44</v>
      </c>
      <c r="V22" s="135">
        <f t="shared" si="9"/>
        <v>0</v>
      </c>
      <c r="W22" s="135">
        <f t="shared" si="10"/>
        <v>0</v>
      </c>
      <c r="X22" s="159">
        <f t="shared" si="2"/>
        <v>0</v>
      </c>
      <c r="Y22" s="135">
        <f t="shared" si="3"/>
        <v>0</v>
      </c>
      <c r="Z22" s="135">
        <f t="shared" si="4"/>
        <v>0</v>
      </c>
      <c r="AA22" s="135">
        <f t="shared" si="5"/>
        <v>0</v>
      </c>
      <c r="AB22" s="135">
        <f t="shared" si="6"/>
        <v>0</v>
      </c>
      <c r="AD22" s="155" t="str">
        <f>"стр. "&amp;C25&amp;" графы 9-14"</f>
        <v>стр. 17 графы 9-14</v>
      </c>
      <c r="AE22" s="153" t="s">
        <v>141</v>
      </c>
      <c r="AF22" s="154" t="str">
        <f>LEFT(B25,26)&amp;"
  строка Итого графы 4-9"</f>
        <v>053 1 16 25071 01 6000 140
  строка Итого графы 4-9</v>
      </c>
      <c r="AG22" s="135">
        <f>L25-'053 1 16 25071 01 6000 140'!J16</f>
        <v>0</v>
      </c>
      <c r="AH22" s="135">
        <f>M25-'053 1 16 25071 01 6000 140'!K16</f>
        <v>0</v>
      </c>
      <c r="AI22" s="135">
        <f>N25-'053 1 16 25071 01 6000 140'!L16</f>
        <v>0</v>
      </c>
      <c r="AJ22" s="135">
        <f>O25-'053 1 16 25071 01 6000 140'!M16</f>
        <v>0</v>
      </c>
      <c r="AK22" s="135">
        <f>P25-'053 1 16 25071 01 6000 140'!N16</f>
        <v>0</v>
      </c>
      <c r="AL22" s="135">
        <f>Q25-'053 1 16 25071 01 6000 140'!O16</f>
        <v>0</v>
      </c>
    </row>
    <row r="23" spans="1:38" ht="89.25">
      <c r="A23" s="118" t="s">
        <v>126</v>
      </c>
      <c r="B23" s="173" t="s">
        <v>255</v>
      </c>
      <c r="C23" s="28" t="s">
        <v>35</v>
      </c>
      <c r="D23" s="41" t="s">
        <v>179</v>
      </c>
      <c r="E23" s="39"/>
      <c r="F23" s="39"/>
      <c r="G23" s="41" t="s">
        <v>179</v>
      </c>
      <c r="H23" s="39"/>
      <c r="I23" s="39"/>
      <c r="J23" s="61"/>
      <c r="K23" s="61"/>
      <c r="L23" s="125">
        <f t="shared" si="7"/>
        <v>0</v>
      </c>
      <c r="M23" s="39"/>
      <c r="N23" s="39"/>
      <c r="O23" s="39"/>
      <c r="P23" s="39"/>
      <c r="Q23" s="39"/>
      <c r="R23" s="39"/>
      <c r="T23" s="141" t="str">
        <f t="shared" si="8"/>
        <v>14</v>
      </c>
      <c r="U23" s="142" t="s">
        <v>44</v>
      </c>
      <c r="V23" s="135">
        <f t="shared" si="9"/>
        <v>0</v>
      </c>
      <c r="W23" s="135">
        <f t="shared" si="10"/>
        <v>0</v>
      </c>
      <c r="X23" s="159">
        <f t="shared" si="2"/>
        <v>0</v>
      </c>
      <c r="Y23" s="135">
        <f t="shared" si="3"/>
        <v>0</v>
      </c>
      <c r="Z23" s="135">
        <f t="shared" si="4"/>
        <v>0</v>
      </c>
      <c r="AA23" s="135">
        <f t="shared" si="5"/>
        <v>0</v>
      </c>
      <c r="AB23" s="135">
        <f t="shared" si="6"/>
        <v>0</v>
      </c>
      <c r="AD23" s="155" t="str">
        <f>"стр. "&amp;C27&amp;" графы 9-14"</f>
        <v>стр. 19 графы 9-14</v>
      </c>
      <c r="AE23" s="153" t="s">
        <v>141</v>
      </c>
      <c r="AF23" s="154" t="str">
        <f>LEFT(B27,26)&amp;"
  строка Итого графы 4-9"</f>
        <v>053 1 16 90010 01 6000 140
  строка Итого графы 4-9</v>
      </c>
      <c r="AG23" s="135">
        <f>L27-'053 1 16 90010 01 6000 140'!J16</f>
        <v>0</v>
      </c>
      <c r="AH23" s="135">
        <f>M27-'053 1 16 90010 01 6000 140'!K16</f>
        <v>0</v>
      </c>
      <c r="AI23" s="135">
        <f>N27-'053 1 16 90010 01 6000 140'!L16</f>
        <v>0</v>
      </c>
      <c r="AJ23" s="135">
        <f>O27-'053 1 16 90010 01 6000 140'!M16</f>
        <v>0</v>
      </c>
      <c r="AK23" s="135">
        <f>P27-'053 1 16 90010 01 6000 140'!N16</f>
        <v>0</v>
      </c>
      <c r="AL23" s="135">
        <f>Q27-'053 1 16 90010 01 6000 140'!O16</f>
        <v>0</v>
      </c>
    </row>
    <row r="24" spans="1:28" ht="140.25">
      <c r="A24" s="172" t="s">
        <v>267</v>
      </c>
      <c r="B24" s="173" t="s">
        <v>266</v>
      </c>
      <c r="C24" s="221" t="s">
        <v>214</v>
      </c>
      <c r="D24" s="39"/>
      <c r="E24" s="39"/>
      <c r="F24" s="39"/>
      <c r="G24" s="39"/>
      <c r="H24" s="39"/>
      <c r="I24" s="39"/>
      <c r="J24" s="61"/>
      <c r="K24" s="61"/>
      <c r="L24" s="125">
        <f t="shared" si="7"/>
        <v>0</v>
      </c>
      <c r="M24" s="39"/>
      <c r="N24" s="39"/>
      <c r="O24" s="39"/>
      <c r="P24" s="39"/>
      <c r="Q24" s="39"/>
      <c r="R24" s="39"/>
      <c r="T24" s="141" t="str">
        <f>C24</f>
        <v>15</v>
      </c>
      <c r="U24" s="135">
        <f>IF(D24&gt;=G24,0,D24-G24)</f>
        <v>0</v>
      </c>
      <c r="V24" s="135">
        <f t="shared" si="9"/>
        <v>0</v>
      </c>
      <c r="W24" s="135">
        <f t="shared" si="10"/>
        <v>0</v>
      </c>
      <c r="X24" s="159">
        <f>IF(J24&gt;=K24,0,J24-K24)</f>
        <v>0</v>
      </c>
      <c r="Y24" s="135">
        <f>IF(M24&gt;=N24,0,M24-N24)</f>
        <v>0</v>
      </c>
      <c r="Z24" s="135">
        <f>IF(O24&gt;=P24,0,O24-P24)</f>
        <v>0</v>
      </c>
      <c r="AA24" s="135">
        <f>IF(L24&gt;=Q24,0,L24-Q24)</f>
        <v>0</v>
      </c>
      <c r="AB24" s="135">
        <f>IF(L24&gt;=R24,0,L24-R24)</f>
        <v>0</v>
      </c>
    </row>
    <row r="25" spans="1:28" ht="51">
      <c r="A25" s="172" t="s">
        <v>169</v>
      </c>
      <c r="B25" s="173" t="s">
        <v>170</v>
      </c>
      <c r="C25" s="221" t="s">
        <v>39</v>
      </c>
      <c r="D25" s="39">
        <v>4579</v>
      </c>
      <c r="E25" s="39">
        <v>5222.9</v>
      </c>
      <c r="F25" s="39">
        <v>4860.2</v>
      </c>
      <c r="G25" s="39">
        <v>209</v>
      </c>
      <c r="H25" s="39">
        <v>229.97999999999996</v>
      </c>
      <c r="I25" s="39">
        <v>280.8</v>
      </c>
      <c r="J25" s="61">
        <v>276</v>
      </c>
      <c r="K25" s="61">
        <v>19</v>
      </c>
      <c r="L25" s="125">
        <f t="shared" si="7"/>
        <v>362.70000000000005</v>
      </c>
      <c r="M25" s="39"/>
      <c r="N25" s="39"/>
      <c r="O25" s="39">
        <v>362.70000000000005</v>
      </c>
      <c r="P25" s="39">
        <v>56.8</v>
      </c>
      <c r="Q25" s="39"/>
      <c r="R25" s="39"/>
      <c r="T25" s="141" t="str">
        <f>C25</f>
        <v>17</v>
      </c>
      <c r="U25" s="135">
        <f aca="true" t="shared" si="11" ref="U25:W27">IF(D25&gt;=G25,0,D25-G25)</f>
        <v>0</v>
      </c>
      <c r="V25" s="135">
        <f t="shared" si="11"/>
        <v>0</v>
      </c>
      <c r="W25" s="135">
        <f t="shared" si="11"/>
        <v>0</v>
      </c>
      <c r="X25" s="159">
        <f t="shared" si="2"/>
        <v>0</v>
      </c>
      <c r="Y25" s="135">
        <f t="shared" si="3"/>
        <v>0</v>
      </c>
      <c r="Z25" s="135">
        <f t="shared" si="4"/>
        <v>0</v>
      </c>
      <c r="AA25" s="135">
        <f t="shared" si="5"/>
        <v>0</v>
      </c>
      <c r="AB25" s="135">
        <f t="shared" si="6"/>
        <v>0</v>
      </c>
    </row>
    <row r="26" spans="1:28" ht="51">
      <c r="A26" s="172" t="s">
        <v>256</v>
      </c>
      <c r="B26" s="173" t="s">
        <v>173</v>
      </c>
      <c r="C26" s="176" t="s">
        <v>46</v>
      </c>
      <c r="D26" s="39">
        <v>183</v>
      </c>
      <c r="E26" s="39">
        <v>181.5</v>
      </c>
      <c r="F26" s="39">
        <v>183</v>
      </c>
      <c r="G26" s="39">
        <v>9</v>
      </c>
      <c r="H26" s="39"/>
      <c r="I26" s="39"/>
      <c r="J26" s="61">
        <v>7</v>
      </c>
      <c r="K26" s="61"/>
      <c r="L26" s="125">
        <f t="shared" si="7"/>
        <v>0</v>
      </c>
      <c r="M26" s="39"/>
      <c r="N26" s="39"/>
      <c r="O26" s="39"/>
      <c r="P26" s="39"/>
      <c r="Q26" s="39"/>
      <c r="R26" s="39"/>
      <c r="T26" s="141" t="str">
        <f>C26</f>
        <v>18</v>
      </c>
      <c r="U26" s="135">
        <f t="shared" si="11"/>
        <v>0</v>
      </c>
      <c r="V26" s="135">
        <f t="shared" si="11"/>
        <v>0</v>
      </c>
      <c r="W26" s="135">
        <f t="shared" si="11"/>
        <v>0</v>
      </c>
      <c r="X26" s="159">
        <f t="shared" si="2"/>
        <v>0</v>
      </c>
      <c r="Y26" s="135">
        <f t="shared" si="3"/>
        <v>0</v>
      </c>
      <c r="Z26" s="135">
        <f t="shared" si="4"/>
        <v>0</v>
      </c>
      <c r="AA26" s="135">
        <f t="shared" si="5"/>
        <v>0</v>
      </c>
      <c r="AB26" s="135">
        <f t="shared" si="6"/>
        <v>0</v>
      </c>
    </row>
    <row r="27" spans="1:28" ht="51">
      <c r="A27" s="119" t="s">
        <v>47</v>
      </c>
      <c r="B27" s="173" t="s">
        <v>168</v>
      </c>
      <c r="C27" s="221" t="s">
        <v>174</v>
      </c>
      <c r="D27" s="39">
        <v>11171</v>
      </c>
      <c r="E27" s="39">
        <v>14643.4</v>
      </c>
      <c r="F27" s="39">
        <v>11947.5</v>
      </c>
      <c r="G27" s="39">
        <v>671</v>
      </c>
      <c r="H27" s="39">
        <v>946.7199999999997</v>
      </c>
      <c r="I27" s="39">
        <v>551.42</v>
      </c>
      <c r="J27" s="61">
        <v>907</v>
      </c>
      <c r="K27" s="61">
        <v>74</v>
      </c>
      <c r="L27" s="125">
        <f t="shared" si="7"/>
        <v>10723.4</v>
      </c>
      <c r="M27" s="39">
        <f>'053 1 16 90010 01 6000 140'!K16</f>
        <v>7793.4</v>
      </c>
      <c r="N27" s="39">
        <f>'053 1 16 90010 01 6000 140'!L16</f>
        <v>457.3</v>
      </c>
      <c r="O27" s="39">
        <f>'053 1 16 90010 01 6000 140'!M16</f>
        <v>2930</v>
      </c>
      <c r="P27" s="39">
        <f>'053 1 16 90010 01 6000 140'!N16</f>
        <v>309.1</v>
      </c>
      <c r="Q27" s="39">
        <f>'053 1 16 90010 01 6000 140'!O16</f>
        <v>5089.3</v>
      </c>
      <c r="R27" s="39"/>
      <c r="T27" s="141" t="str">
        <f>C27</f>
        <v>19</v>
      </c>
      <c r="U27" s="135">
        <f t="shared" si="11"/>
        <v>0</v>
      </c>
      <c r="V27" s="135">
        <f t="shared" si="11"/>
        <v>0</v>
      </c>
      <c r="W27" s="135">
        <f t="shared" si="11"/>
        <v>0</v>
      </c>
      <c r="X27" s="159">
        <f t="shared" si="2"/>
        <v>0</v>
      </c>
      <c r="Y27" s="135">
        <f t="shared" si="3"/>
        <v>0</v>
      </c>
      <c r="Z27" s="135">
        <f t="shared" si="4"/>
        <v>0</v>
      </c>
      <c r="AA27" s="135">
        <f t="shared" si="5"/>
        <v>0</v>
      </c>
      <c r="AB27" s="135">
        <f t="shared" si="6"/>
        <v>0</v>
      </c>
    </row>
    <row r="28" spans="1:28" ht="25.5">
      <c r="A28" s="120" t="s">
        <v>77</v>
      </c>
      <c r="B28" s="175" t="s">
        <v>171</v>
      </c>
      <c r="C28" s="72" t="s">
        <v>27</v>
      </c>
      <c r="D28" s="39"/>
      <c r="E28" s="39"/>
      <c r="F28" s="39"/>
      <c r="G28" s="39"/>
      <c r="H28" s="39"/>
      <c r="I28" s="39"/>
      <c r="J28" s="61"/>
      <c r="K28" s="61"/>
      <c r="L28" s="125">
        <f t="shared" si="7"/>
        <v>0</v>
      </c>
      <c r="M28" s="39"/>
      <c r="N28" s="39"/>
      <c r="O28" s="39"/>
      <c r="P28" s="39"/>
      <c r="Q28" s="39"/>
      <c r="R28" s="39"/>
      <c r="T28" s="141" t="str">
        <f t="shared" si="8"/>
        <v>20</v>
      </c>
      <c r="U28" s="135">
        <f>IF(D28&gt;=G28,0,D28-G28)</f>
        <v>0</v>
      </c>
      <c r="V28" s="135">
        <f t="shared" si="9"/>
        <v>0</v>
      </c>
      <c r="W28" s="135">
        <f t="shared" si="10"/>
        <v>0</v>
      </c>
      <c r="X28" s="159">
        <f t="shared" si="2"/>
        <v>0</v>
      </c>
      <c r="Y28" s="135">
        <f t="shared" si="3"/>
        <v>0</v>
      </c>
      <c r="Z28" s="135">
        <f t="shared" si="4"/>
        <v>0</v>
      </c>
      <c r="AA28" s="135">
        <f t="shared" si="5"/>
        <v>0</v>
      </c>
      <c r="AB28" s="135">
        <f t="shared" si="6"/>
        <v>0</v>
      </c>
    </row>
    <row r="29" spans="1:28" ht="39.75" customHeight="1">
      <c r="A29" s="121" t="s">
        <v>128</v>
      </c>
      <c r="B29" s="27" t="s">
        <v>44</v>
      </c>
      <c r="C29" s="27" t="s">
        <v>28</v>
      </c>
      <c r="D29" s="38">
        <f aca="true" t="shared" si="12" ref="D29:R29">SUM(D30:D37)</f>
        <v>148310</v>
      </c>
      <c r="E29" s="38">
        <f t="shared" si="12"/>
        <v>153642.30000000002</v>
      </c>
      <c r="F29" s="38">
        <f t="shared" si="12"/>
        <v>157763.3</v>
      </c>
      <c r="G29" s="38">
        <f t="shared" si="12"/>
        <v>13603</v>
      </c>
      <c r="H29" s="38">
        <f t="shared" si="12"/>
        <v>5421.699999999999</v>
      </c>
      <c r="I29" s="38">
        <f t="shared" si="12"/>
        <v>8022.3</v>
      </c>
      <c r="J29" s="59">
        <f t="shared" si="12"/>
        <v>9368</v>
      </c>
      <c r="K29" s="59">
        <f t="shared" si="12"/>
        <v>8</v>
      </c>
      <c r="L29" s="38">
        <f t="shared" si="12"/>
        <v>11546.300000000001</v>
      </c>
      <c r="M29" s="38">
        <f t="shared" si="12"/>
        <v>11239.400000000001</v>
      </c>
      <c r="N29" s="38">
        <f t="shared" si="12"/>
        <v>335.1</v>
      </c>
      <c r="O29" s="38">
        <f t="shared" si="12"/>
        <v>306.9</v>
      </c>
      <c r="P29" s="38">
        <f t="shared" si="12"/>
        <v>50</v>
      </c>
      <c r="Q29" s="38">
        <f t="shared" si="12"/>
        <v>1528</v>
      </c>
      <c r="R29" s="38">
        <f t="shared" si="12"/>
        <v>0</v>
      </c>
      <c r="T29" s="141" t="str">
        <f t="shared" si="8"/>
        <v>30</v>
      </c>
      <c r="U29" s="135">
        <f>IF(D29&gt;=G29,0,D29-G29)</f>
        <v>0</v>
      </c>
      <c r="V29" s="135">
        <f t="shared" si="9"/>
        <v>0</v>
      </c>
      <c r="W29" s="135">
        <f t="shared" si="10"/>
        <v>0</v>
      </c>
      <c r="X29" s="159">
        <f>IF(J29&gt;=K29,0,J29-K29)</f>
        <v>0</v>
      </c>
      <c r="Y29" s="135">
        <f aca="true" t="shared" si="13" ref="Y29:Y38">IF(M29&gt;=N29,0,M29-N29)</f>
        <v>0</v>
      </c>
      <c r="Z29" s="135">
        <f aca="true" t="shared" si="14" ref="Z29:Z38">IF(O29&gt;=P29,0,O29-P29)</f>
        <v>0</v>
      </c>
      <c r="AA29" s="135">
        <f aca="true" t="shared" si="15" ref="AA29:AA38">IF(L29&gt;=Q29,0,L29-Q29)</f>
        <v>0</v>
      </c>
      <c r="AB29" s="135">
        <f aca="true" t="shared" si="16" ref="AB29:AB38">IF(L29&gt;=R29,0,L29-R29)</f>
        <v>0</v>
      </c>
    </row>
    <row r="30" spans="1:28" ht="77.25" customHeight="1">
      <c r="A30" s="172" t="s">
        <v>257</v>
      </c>
      <c r="B30" s="173" t="s">
        <v>275</v>
      </c>
      <c r="C30" s="27" t="s">
        <v>29</v>
      </c>
      <c r="D30" s="39">
        <v>16400</v>
      </c>
      <c r="E30" s="39">
        <v>19273.6</v>
      </c>
      <c r="F30" s="39">
        <v>21452.6</v>
      </c>
      <c r="G30" s="39">
        <v>8100</v>
      </c>
      <c r="H30" s="39">
        <v>2192</v>
      </c>
      <c r="I30" s="39">
        <v>5275.8</v>
      </c>
      <c r="J30" s="41" t="s">
        <v>179</v>
      </c>
      <c r="K30" s="41" t="s">
        <v>179</v>
      </c>
      <c r="L30" s="125">
        <f aca="true" t="shared" si="17" ref="L30:L37">M30+O30</f>
        <v>0</v>
      </c>
      <c r="M30" s="39"/>
      <c r="N30" s="39"/>
      <c r="O30" s="39"/>
      <c r="P30" s="39"/>
      <c r="Q30" s="39"/>
      <c r="R30" s="39"/>
      <c r="T30" s="141" t="str">
        <f t="shared" si="8"/>
        <v>31</v>
      </c>
      <c r="U30" s="135">
        <f>IF(D30&gt;=G30,0,D30-G30)</f>
        <v>0</v>
      </c>
      <c r="V30" s="135">
        <f t="shared" si="9"/>
        <v>0</v>
      </c>
      <c r="W30" s="135">
        <f t="shared" si="10"/>
        <v>0</v>
      </c>
      <c r="X30" s="142" t="s">
        <v>44</v>
      </c>
      <c r="Y30" s="135">
        <f t="shared" si="13"/>
        <v>0</v>
      </c>
      <c r="Z30" s="135">
        <f t="shared" si="14"/>
        <v>0</v>
      </c>
      <c r="AA30" s="135">
        <f t="shared" si="15"/>
        <v>0</v>
      </c>
      <c r="AB30" s="135">
        <f t="shared" si="16"/>
        <v>0</v>
      </c>
    </row>
    <row r="31" spans="1:28" ht="51">
      <c r="A31" s="172" t="s">
        <v>258</v>
      </c>
      <c r="B31" s="173" t="s">
        <v>276</v>
      </c>
      <c r="C31" s="27" t="s">
        <v>30</v>
      </c>
      <c r="D31" s="39">
        <v>117710</v>
      </c>
      <c r="E31" s="39">
        <v>119111.5</v>
      </c>
      <c r="F31" s="39">
        <v>121147.5</v>
      </c>
      <c r="G31" s="39">
        <v>5270</v>
      </c>
      <c r="H31" s="39">
        <v>2120.9</v>
      </c>
      <c r="I31" s="39">
        <v>1671</v>
      </c>
      <c r="J31" s="41" t="s">
        <v>179</v>
      </c>
      <c r="K31" s="41" t="s">
        <v>179</v>
      </c>
      <c r="L31" s="125">
        <f t="shared" si="17"/>
        <v>11376.7</v>
      </c>
      <c r="M31" s="39">
        <v>11208.2</v>
      </c>
      <c r="N31" s="39">
        <v>335.1</v>
      </c>
      <c r="O31" s="39">
        <v>168.5</v>
      </c>
      <c r="P31" s="39">
        <v>50</v>
      </c>
      <c r="Q31" s="39">
        <v>1528</v>
      </c>
      <c r="R31" s="39"/>
      <c r="T31" s="141" t="str">
        <f t="shared" si="8"/>
        <v>32</v>
      </c>
      <c r="U31" s="135">
        <f>IF(D31&gt;=G31,0,D31-G31)</f>
        <v>0</v>
      </c>
      <c r="V31" s="135">
        <f t="shared" si="9"/>
        <v>0</v>
      </c>
      <c r="W31" s="135">
        <f t="shared" si="10"/>
        <v>0</v>
      </c>
      <c r="X31" s="142" t="s">
        <v>44</v>
      </c>
      <c r="Y31" s="135">
        <f t="shared" si="13"/>
        <v>0</v>
      </c>
      <c r="Z31" s="135">
        <f t="shared" si="14"/>
        <v>0</v>
      </c>
      <c r="AA31" s="135">
        <f t="shared" si="15"/>
        <v>0</v>
      </c>
      <c r="AB31" s="135">
        <f t="shared" si="16"/>
        <v>0</v>
      </c>
    </row>
    <row r="32" spans="1:28" ht="63.75">
      <c r="A32" s="172" t="s">
        <v>260</v>
      </c>
      <c r="B32" s="173" t="s">
        <v>277</v>
      </c>
      <c r="C32" s="27" t="s">
        <v>37</v>
      </c>
      <c r="D32" s="39">
        <v>14015</v>
      </c>
      <c r="E32" s="39">
        <v>14804.199999999999</v>
      </c>
      <c r="F32" s="39">
        <v>14847.1</v>
      </c>
      <c r="G32" s="39">
        <v>138</v>
      </c>
      <c r="H32" s="39">
        <v>1067.4</v>
      </c>
      <c r="I32" s="39">
        <v>1033.9</v>
      </c>
      <c r="J32" s="61">
        <v>9135</v>
      </c>
      <c r="K32" s="61"/>
      <c r="L32" s="125">
        <f t="shared" si="17"/>
        <v>0</v>
      </c>
      <c r="M32" s="39"/>
      <c r="N32" s="39"/>
      <c r="O32" s="39"/>
      <c r="P32" s="39"/>
      <c r="Q32" s="39"/>
      <c r="R32" s="39"/>
      <c r="T32" s="141" t="str">
        <f>C32</f>
        <v>33</v>
      </c>
      <c r="U32" s="135">
        <f>IF(D32&gt;=G32,0,D32-G32)</f>
        <v>0</v>
      </c>
      <c r="V32" s="135">
        <f>IF(E32&gt;=H32,0,E32-H32)</f>
        <v>0</v>
      </c>
      <c r="W32" s="135">
        <f>IF(F32&gt;=I32,0,F32-I32)</f>
        <v>0</v>
      </c>
      <c r="X32" s="159">
        <f aca="true" t="shared" si="18" ref="X32:X38">IF(J32&gt;=K32,0,J32-K32)</f>
        <v>0</v>
      </c>
      <c r="Y32" s="135">
        <f t="shared" si="13"/>
        <v>0</v>
      </c>
      <c r="Z32" s="135">
        <f t="shared" si="14"/>
        <v>0</v>
      </c>
      <c r="AA32" s="135">
        <f t="shared" si="15"/>
        <v>0</v>
      </c>
      <c r="AB32" s="135">
        <f t="shared" si="16"/>
        <v>0</v>
      </c>
    </row>
    <row r="33" spans="1:28" ht="63.75">
      <c r="A33" s="119" t="s">
        <v>129</v>
      </c>
      <c r="B33" s="173" t="s">
        <v>278</v>
      </c>
      <c r="C33" s="27" t="s">
        <v>38</v>
      </c>
      <c r="D33" s="40" t="s">
        <v>179</v>
      </c>
      <c r="E33" s="39"/>
      <c r="F33" s="39"/>
      <c r="G33" s="40" t="s">
        <v>179</v>
      </c>
      <c r="H33" s="39"/>
      <c r="I33" s="39"/>
      <c r="J33" s="61"/>
      <c r="K33" s="61"/>
      <c r="L33" s="125">
        <f t="shared" si="17"/>
        <v>0</v>
      </c>
      <c r="M33" s="39"/>
      <c r="N33" s="39"/>
      <c r="O33" s="39"/>
      <c r="P33" s="39"/>
      <c r="Q33" s="39"/>
      <c r="R33" s="39"/>
      <c r="T33" s="141" t="str">
        <f t="shared" si="8"/>
        <v>34</v>
      </c>
      <c r="U33" s="142" t="s">
        <v>44</v>
      </c>
      <c r="V33" s="135">
        <f t="shared" si="9"/>
        <v>0</v>
      </c>
      <c r="W33" s="135">
        <f t="shared" si="10"/>
        <v>0</v>
      </c>
      <c r="X33" s="159">
        <f t="shared" si="18"/>
        <v>0</v>
      </c>
      <c r="Y33" s="135">
        <f t="shared" si="13"/>
        <v>0</v>
      </c>
      <c r="Z33" s="135">
        <f t="shared" si="14"/>
        <v>0</v>
      </c>
      <c r="AA33" s="135">
        <f t="shared" si="15"/>
        <v>0</v>
      </c>
      <c r="AB33" s="135">
        <f t="shared" si="16"/>
        <v>0</v>
      </c>
    </row>
    <row r="34" spans="1:28" ht="127.5">
      <c r="A34" s="172" t="s">
        <v>262</v>
      </c>
      <c r="B34" s="173" t="s">
        <v>279</v>
      </c>
      <c r="C34" s="27" t="s">
        <v>158</v>
      </c>
      <c r="D34" s="39">
        <v>185</v>
      </c>
      <c r="E34" s="39">
        <v>186.8</v>
      </c>
      <c r="F34" s="39">
        <v>186.8</v>
      </c>
      <c r="G34" s="39">
        <v>95</v>
      </c>
      <c r="H34" s="39">
        <v>18.9</v>
      </c>
      <c r="I34" s="39">
        <v>18.9</v>
      </c>
      <c r="J34" s="61">
        <v>136</v>
      </c>
      <c r="K34" s="61"/>
      <c r="L34" s="125">
        <f t="shared" si="17"/>
        <v>0</v>
      </c>
      <c r="M34" s="39"/>
      <c r="N34" s="39"/>
      <c r="O34" s="39"/>
      <c r="P34" s="39"/>
      <c r="Q34" s="39"/>
      <c r="R34" s="39"/>
      <c r="T34" s="141" t="str">
        <f>C34</f>
        <v>35</v>
      </c>
      <c r="U34" s="135">
        <f>IF(D34&gt;=G34,0,D34-G34)</f>
        <v>0</v>
      </c>
      <c r="V34" s="135">
        <f>IF(E34&gt;=H34,0,E34-H34)</f>
        <v>0</v>
      </c>
      <c r="W34" s="135">
        <f>IF(F34&gt;=I34,0,F34-I34)</f>
        <v>0</v>
      </c>
      <c r="X34" s="159">
        <f t="shared" si="18"/>
        <v>0</v>
      </c>
      <c r="Y34" s="135">
        <f t="shared" si="13"/>
        <v>0</v>
      </c>
      <c r="Z34" s="135">
        <f t="shared" si="14"/>
        <v>0</v>
      </c>
      <c r="AA34" s="135">
        <f t="shared" si="15"/>
        <v>0</v>
      </c>
      <c r="AB34" s="135">
        <f t="shared" si="16"/>
        <v>0</v>
      </c>
    </row>
    <row r="35" spans="1:28" ht="51">
      <c r="A35" s="172" t="s">
        <v>256</v>
      </c>
      <c r="B35" s="173" t="s">
        <v>173</v>
      </c>
      <c r="C35" s="27" t="s">
        <v>172</v>
      </c>
      <c r="D35" s="39">
        <v>0</v>
      </c>
      <c r="E35" s="39"/>
      <c r="F35" s="39"/>
      <c r="G35" s="39">
        <v>0</v>
      </c>
      <c r="H35" s="39"/>
      <c r="I35" s="39"/>
      <c r="J35" s="61"/>
      <c r="K35" s="61"/>
      <c r="L35" s="125">
        <f t="shared" si="17"/>
        <v>0</v>
      </c>
      <c r="M35" s="39"/>
      <c r="N35" s="39"/>
      <c r="O35" s="39"/>
      <c r="P35" s="39"/>
      <c r="Q35" s="39"/>
      <c r="R35" s="39"/>
      <c r="T35" s="141" t="str">
        <f t="shared" si="8"/>
        <v>36</v>
      </c>
      <c r="U35" s="135">
        <f>IF(D35&gt;=G35,0,D35-G35)</f>
        <v>0</v>
      </c>
      <c r="V35" s="135">
        <f t="shared" si="9"/>
        <v>0</v>
      </c>
      <c r="W35" s="135">
        <f>IF(F35&gt;=I35,0,F35-I35)</f>
        <v>0</v>
      </c>
      <c r="X35" s="159">
        <f t="shared" si="18"/>
        <v>0</v>
      </c>
      <c r="Y35" s="135">
        <f t="shared" si="13"/>
        <v>0</v>
      </c>
      <c r="Z35" s="135">
        <f t="shared" si="14"/>
        <v>0</v>
      </c>
      <c r="AA35" s="135">
        <f t="shared" si="15"/>
        <v>0</v>
      </c>
      <c r="AB35" s="135">
        <f t="shared" si="16"/>
        <v>0</v>
      </c>
    </row>
    <row r="36" spans="1:28" ht="65.25" customHeight="1">
      <c r="A36" s="119" t="s">
        <v>159</v>
      </c>
      <c r="B36" s="173" t="s">
        <v>280</v>
      </c>
      <c r="C36" s="27" t="s">
        <v>263</v>
      </c>
      <c r="D36" s="39"/>
      <c r="E36" s="39">
        <v>266.2</v>
      </c>
      <c r="F36" s="39">
        <v>129.3</v>
      </c>
      <c r="G36" s="39"/>
      <c r="H36" s="39">
        <v>22.5</v>
      </c>
      <c r="I36" s="39">
        <v>22.7</v>
      </c>
      <c r="J36" s="61">
        <v>97</v>
      </c>
      <c r="K36" s="61">
        <v>8</v>
      </c>
      <c r="L36" s="125">
        <f t="shared" si="17"/>
        <v>169.6</v>
      </c>
      <c r="M36" s="39">
        <v>31.199999999999996</v>
      </c>
      <c r="N36" s="39"/>
      <c r="O36" s="39">
        <v>138.4</v>
      </c>
      <c r="P36" s="39"/>
      <c r="Q36" s="39"/>
      <c r="R36" s="39"/>
      <c r="T36" s="141" t="str">
        <f>C36</f>
        <v>37</v>
      </c>
      <c r="U36" s="135">
        <f>IF(D36&gt;=G36,0,D36-G36)</f>
        <v>0</v>
      </c>
      <c r="V36" s="135">
        <f t="shared" si="9"/>
        <v>0</v>
      </c>
      <c r="W36" s="135">
        <f>IF(F36&gt;=I36,0,F36-I36)</f>
        <v>0</v>
      </c>
      <c r="X36" s="159">
        <f t="shared" si="18"/>
        <v>0</v>
      </c>
      <c r="Y36" s="135">
        <f t="shared" si="13"/>
        <v>0</v>
      </c>
      <c r="Z36" s="135">
        <f t="shared" si="14"/>
        <v>0</v>
      </c>
      <c r="AA36" s="135">
        <f t="shared" si="15"/>
        <v>0</v>
      </c>
      <c r="AB36" s="135">
        <f t="shared" si="16"/>
        <v>0</v>
      </c>
    </row>
    <row r="37" spans="1:28" ht="38.25">
      <c r="A37" s="172" t="s">
        <v>269</v>
      </c>
      <c r="B37" s="173" t="s">
        <v>281</v>
      </c>
      <c r="C37" s="176" t="s">
        <v>268</v>
      </c>
      <c r="D37" s="39"/>
      <c r="E37" s="39"/>
      <c r="F37" s="39"/>
      <c r="G37" s="39"/>
      <c r="H37" s="39"/>
      <c r="I37" s="39"/>
      <c r="J37" s="61"/>
      <c r="K37" s="61"/>
      <c r="L37" s="125">
        <f t="shared" si="17"/>
        <v>0</v>
      </c>
      <c r="M37" s="39"/>
      <c r="N37" s="39"/>
      <c r="O37" s="39"/>
      <c r="P37" s="39"/>
      <c r="Q37" s="39"/>
      <c r="R37" s="39"/>
      <c r="T37" s="141" t="str">
        <f>C37</f>
        <v>38</v>
      </c>
      <c r="U37" s="135">
        <f>IF(D37&gt;=G37,0,D37-G37)</f>
        <v>0</v>
      </c>
      <c r="V37" s="135">
        <f>IF(E37&gt;=H37,0,E37-H37)</f>
        <v>0</v>
      </c>
      <c r="W37" s="135">
        <f>IF(F37&gt;=I37,0,F37-I37)</f>
        <v>0</v>
      </c>
      <c r="X37" s="159">
        <f>IF(J37&gt;=K37,0,J37-K37)</f>
        <v>0</v>
      </c>
      <c r="Y37" s="135">
        <f>IF(M37&gt;=N37,0,M37-N37)</f>
        <v>0</v>
      </c>
      <c r="Z37" s="135">
        <f>IF(O37&gt;=P37,0,O37-P37)</f>
        <v>0</v>
      </c>
      <c r="AA37" s="135">
        <f>IF(L37&gt;=Q37,0,L37-Q37)</f>
        <v>0</v>
      </c>
      <c r="AB37" s="135">
        <f>IF(L37&gt;=R37,0,L37-R37)</f>
        <v>0</v>
      </c>
    </row>
    <row r="38" spans="1:38" s="31" customFormat="1" ht="15">
      <c r="A38" s="29" t="s">
        <v>45</v>
      </c>
      <c r="B38" s="30" t="s">
        <v>44</v>
      </c>
      <c r="C38" s="27" t="s">
        <v>31</v>
      </c>
      <c r="D38" s="38">
        <f aca="true" t="shared" si="19" ref="D38:R38">D19+D29</f>
        <v>423998</v>
      </c>
      <c r="E38" s="38">
        <f t="shared" si="19"/>
        <v>432875.9</v>
      </c>
      <c r="F38" s="38">
        <f t="shared" si="19"/>
        <v>441781.2</v>
      </c>
      <c r="G38" s="38">
        <f t="shared" si="19"/>
        <v>32867</v>
      </c>
      <c r="H38" s="38">
        <f t="shared" si="19"/>
        <v>13375.599999999999</v>
      </c>
      <c r="I38" s="38">
        <f t="shared" si="19"/>
        <v>23103.32</v>
      </c>
      <c r="J38" s="59">
        <f t="shared" si="19"/>
        <v>11333</v>
      </c>
      <c r="K38" s="59">
        <f t="shared" si="19"/>
        <v>173</v>
      </c>
      <c r="L38" s="38">
        <f t="shared" si="19"/>
        <v>70273.3</v>
      </c>
      <c r="M38" s="38">
        <f t="shared" si="19"/>
        <v>65620.20000000001</v>
      </c>
      <c r="N38" s="38">
        <f t="shared" si="19"/>
        <v>2894.4</v>
      </c>
      <c r="O38" s="38">
        <f t="shared" si="19"/>
        <v>4653.099999999999</v>
      </c>
      <c r="P38" s="38">
        <f t="shared" si="19"/>
        <v>708.5</v>
      </c>
      <c r="Q38" s="38">
        <f t="shared" si="19"/>
        <v>33615.1</v>
      </c>
      <c r="R38" s="38">
        <f t="shared" si="19"/>
        <v>0</v>
      </c>
      <c r="S38" s="8"/>
      <c r="T38" s="141" t="str">
        <f t="shared" si="8"/>
        <v>40</v>
      </c>
      <c r="U38" s="135">
        <f>IF(D38&gt;=G38,0,D38-G38)</f>
        <v>0</v>
      </c>
      <c r="V38" s="135">
        <f t="shared" si="9"/>
        <v>0</v>
      </c>
      <c r="W38" s="135">
        <f t="shared" si="10"/>
        <v>0</v>
      </c>
      <c r="X38" s="159">
        <f t="shared" si="18"/>
        <v>0</v>
      </c>
      <c r="Y38" s="135">
        <f t="shared" si="13"/>
        <v>0</v>
      </c>
      <c r="Z38" s="135">
        <f t="shared" si="14"/>
        <v>0</v>
      </c>
      <c r="AA38" s="135">
        <f t="shared" si="15"/>
        <v>0</v>
      </c>
      <c r="AB38" s="135">
        <f t="shared" si="16"/>
        <v>0</v>
      </c>
      <c r="AD38" s="8"/>
      <c r="AE38" s="8"/>
      <c r="AF38" s="8"/>
      <c r="AG38" s="8"/>
      <c r="AH38" s="8"/>
      <c r="AI38" s="8"/>
      <c r="AJ38" s="8"/>
      <c r="AK38" s="8"/>
      <c r="AL38" s="8"/>
    </row>
    <row r="39" spans="2:38" s="31" customFormat="1" ht="41.25" customHeight="1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355" t="s">
        <v>264</v>
      </c>
      <c r="M39" s="355"/>
      <c r="N39" s="355"/>
      <c r="O39" s="355"/>
      <c r="P39" s="355"/>
      <c r="Q39" s="355"/>
      <c r="R39" s="355"/>
      <c r="AD39" s="8"/>
      <c r="AE39" s="8"/>
      <c r="AF39" s="8"/>
      <c r="AG39" s="8"/>
      <c r="AH39" s="8"/>
      <c r="AI39" s="8"/>
      <c r="AJ39" s="8"/>
      <c r="AK39" s="8"/>
      <c r="AL39" s="8"/>
    </row>
    <row r="40" spans="1:28" ht="43.5" customHeight="1">
      <c r="A40" s="31"/>
      <c r="B40" s="75"/>
      <c r="C40" s="75"/>
      <c r="D40" s="75"/>
      <c r="E40" s="75"/>
      <c r="F40" s="75"/>
      <c r="G40" s="75"/>
      <c r="H40" s="75"/>
      <c r="I40" s="75"/>
      <c r="J40" s="31"/>
      <c r="K40" s="75"/>
      <c r="L40" s="349" t="s">
        <v>282</v>
      </c>
      <c r="M40" s="349"/>
      <c r="N40" s="349"/>
      <c r="O40" s="349"/>
      <c r="P40" s="349"/>
      <c r="Q40" s="349"/>
      <c r="R40" s="349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9" customHeight="1">
      <c r="A41" s="31"/>
      <c r="B41" s="75"/>
      <c r="C41" s="75"/>
      <c r="D41" s="75"/>
      <c r="E41" s="75"/>
      <c r="F41" s="75"/>
      <c r="G41" s="75"/>
      <c r="H41" s="75"/>
      <c r="I41" s="75"/>
      <c r="J41" s="31"/>
      <c r="K41" s="75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18" ht="6.75" customHeight="1">
      <c r="A42" s="12"/>
      <c r="B42" s="32"/>
      <c r="C42" s="32"/>
      <c r="D42" s="33"/>
      <c r="E42" s="33"/>
      <c r="F42" s="34"/>
      <c r="G42" s="34"/>
      <c r="H42" s="34"/>
      <c r="I42" s="34"/>
      <c r="J42" s="34"/>
      <c r="K42" s="34"/>
      <c r="L42" s="34"/>
      <c r="M42" s="35"/>
      <c r="N42" s="35"/>
      <c r="O42" s="35"/>
      <c r="P42" s="35"/>
      <c r="Q42" s="34"/>
      <c r="R42" s="34"/>
    </row>
    <row r="43" spans="2:18" ht="18" customHeight="1">
      <c r="B43" s="3"/>
      <c r="C43" s="5"/>
      <c r="D43" s="122"/>
      <c r="E43" s="77"/>
      <c r="F43" s="77"/>
      <c r="G43" s="77"/>
      <c r="H43" s="77"/>
      <c r="I43" s="77"/>
      <c r="L43" s="350" t="s">
        <v>13</v>
      </c>
      <c r="M43" s="350"/>
      <c r="P43" s="352" t="s">
        <v>805</v>
      </c>
      <c r="Q43" s="353"/>
      <c r="R43" s="162"/>
    </row>
    <row r="44" spans="2:18" ht="27.75" customHeight="1">
      <c r="B44" s="2"/>
      <c r="C44" s="4"/>
      <c r="D44" s="122"/>
      <c r="E44" s="78"/>
      <c r="F44" s="78"/>
      <c r="G44" s="78"/>
      <c r="H44" s="78"/>
      <c r="I44" s="78"/>
      <c r="L44" s="78"/>
      <c r="M44" s="1"/>
      <c r="P44" s="354" t="s">
        <v>19</v>
      </c>
      <c r="Q44" s="354"/>
      <c r="R44" s="163" t="s">
        <v>20</v>
      </c>
    </row>
    <row r="45" spans="3:18" ht="30" customHeight="1">
      <c r="C45"/>
      <c r="D45" s="122"/>
      <c r="E45" s="77"/>
      <c r="F45" s="77"/>
      <c r="G45" s="77"/>
      <c r="H45" s="77"/>
      <c r="I45" s="77"/>
      <c r="L45" s="351" t="s">
        <v>149</v>
      </c>
      <c r="M45" s="351"/>
      <c r="N45" s="352" t="s">
        <v>806</v>
      </c>
      <c r="O45" s="353"/>
      <c r="P45" s="352" t="s">
        <v>807</v>
      </c>
      <c r="Q45" s="353"/>
      <c r="R45" s="162"/>
    </row>
    <row r="46" spans="1:18" ht="15">
      <c r="A46" s="6"/>
      <c r="C46"/>
      <c r="D46" s="122"/>
      <c r="E46" s="78"/>
      <c r="F46" s="78"/>
      <c r="G46" s="78"/>
      <c r="H46" s="78"/>
      <c r="I46" s="78"/>
      <c r="J46" s="78"/>
      <c r="N46" s="362" t="s">
        <v>22</v>
      </c>
      <c r="O46" s="362"/>
      <c r="P46" s="354" t="s">
        <v>19</v>
      </c>
      <c r="Q46" s="354"/>
      <c r="R46" s="163" t="s">
        <v>20</v>
      </c>
    </row>
    <row r="47" spans="1:18" ht="24" customHeight="1">
      <c r="A47" s="1"/>
      <c r="C47"/>
      <c r="D47" s="122"/>
      <c r="E47" s="79"/>
      <c r="F47" s="79"/>
      <c r="G47" s="79"/>
      <c r="H47" s="79"/>
      <c r="I47" s="79"/>
      <c r="J47" s="79"/>
      <c r="O47" s="345" t="s">
        <v>808</v>
      </c>
      <c r="P47" s="346"/>
      <c r="Q47" s="345" t="s">
        <v>813</v>
      </c>
      <c r="R47" s="346"/>
    </row>
    <row r="48" spans="1:18" ht="25.5" customHeight="1">
      <c r="A48" s="7"/>
      <c r="B48"/>
      <c r="C48"/>
      <c r="E48" s="73"/>
      <c r="F48" s="73"/>
      <c r="G48" s="73"/>
      <c r="H48" s="73"/>
      <c r="I48" s="73"/>
      <c r="J48" s="73"/>
      <c r="K48"/>
      <c r="O48" s="356" t="s">
        <v>83</v>
      </c>
      <c r="P48" s="356"/>
      <c r="Q48" s="356" t="s">
        <v>23</v>
      </c>
      <c r="R48" s="356"/>
    </row>
    <row r="49" spans="2:12" ht="12.75">
      <c r="B49" s="18"/>
      <c r="C49" s="18"/>
      <c r="D49" s="18"/>
      <c r="E49" s="18"/>
      <c r="L49" s="18"/>
    </row>
  </sheetData>
  <sheetProtection sheet="1" objects="1" scenarios="1"/>
  <mergeCells count="43">
    <mergeCell ref="D7:M7"/>
    <mergeCell ref="L3:M3"/>
    <mergeCell ref="L4:M4"/>
    <mergeCell ref="L5:M5"/>
    <mergeCell ref="D3:K3"/>
    <mergeCell ref="D4:K4"/>
    <mergeCell ref="D5:K5"/>
    <mergeCell ref="D8:M8"/>
    <mergeCell ref="AD17:AL17"/>
    <mergeCell ref="T17:T18"/>
    <mergeCell ref="AD18:AD19"/>
    <mergeCell ref="AG18:AL18"/>
    <mergeCell ref="AF18:AF19"/>
    <mergeCell ref="AE18:AE19"/>
    <mergeCell ref="D9:M9"/>
    <mergeCell ref="D10:M10"/>
    <mergeCell ref="D11:M11"/>
    <mergeCell ref="O48:P48"/>
    <mergeCell ref="P43:Q43"/>
    <mergeCell ref="N45:O45"/>
    <mergeCell ref="L16:L17"/>
    <mergeCell ref="Q16:R16"/>
    <mergeCell ref="M16:P16"/>
    <mergeCell ref="Q48:R48"/>
    <mergeCell ref="Q47:R47"/>
    <mergeCell ref="P46:Q46"/>
    <mergeCell ref="N46:O46"/>
    <mergeCell ref="O47:P47"/>
    <mergeCell ref="L15:R15"/>
    <mergeCell ref="L40:R40"/>
    <mergeCell ref="L43:M43"/>
    <mergeCell ref="L45:M45"/>
    <mergeCell ref="P45:Q45"/>
    <mergeCell ref="P44:Q44"/>
    <mergeCell ref="L39:R39"/>
    <mergeCell ref="T16:AB16"/>
    <mergeCell ref="U17:AB17"/>
    <mergeCell ref="A15:A17"/>
    <mergeCell ref="G15:I16"/>
    <mergeCell ref="B15:B17"/>
    <mergeCell ref="C15:C17"/>
    <mergeCell ref="D15:F16"/>
    <mergeCell ref="J15:K16"/>
  </mergeCells>
  <dataValidations count="4">
    <dataValidation allowBlank="1" prompt="выберите месяц" errorTitle="ОШИБКА!" error="Воспользуйтесь выпадающим списком" sqref="H12"/>
    <dataValidation errorStyle="information" allowBlank="1" prompt="выберите год" errorTitle="ОШИБКА!" error="Воспользуйтесь выпадающим списком" sqref="I12"/>
    <dataValidation allowBlank="1" prompt="Выберите или введите наименование лесничества" sqref="D9 N9:P9"/>
    <dataValidation allowBlank="1" prompt="Выберите наименование организации" errorTitle="ОШИБКА!" error="Воспользуйтесь выпадающим списком" sqref="D7 N7:P7"/>
  </dataValidations>
  <printOptions horizontalCentered="1"/>
  <pageMargins left="0.1968503937007874" right="0.1968503937007874" top="0.3937007874015748" bottom="0.3937007874015748" header="0.2362204724409449" footer="0.15748031496062992"/>
  <pageSetup fitToHeight="0" fitToWidth="1" horizontalDpi="600" verticalDpi="600" orientation="landscape" paperSize="9" scale="44" r:id="rId2"/>
  <rowBreaks count="1" manualBreakCount="1">
    <brk id="28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>
    <pageSetUpPr fitToPage="1"/>
  </sheetPr>
  <dimension ref="A1:AA27"/>
  <sheetViews>
    <sheetView showZeros="0" zoomScale="62" zoomScaleNormal="62" zoomScalePageLayoutView="0" workbookViewId="0" topLeftCell="B1">
      <selection activeCell="S23" sqref="S23"/>
    </sheetView>
  </sheetViews>
  <sheetFormatPr defaultColWidth="9.140625" defaultRowHeight="15"/>
  <cols>
    <col min="1" max="1" width="5.7109375" style="136" hidden="1" customWidth="1"/>
    <col min="2" max="2" width="6.140625" style="83" bestFit="1" customWidth="1"/>
    <col min="3" max="3" width="28.00390625" style="178" customWidth="1"/>
    <col min="4" max="4" width="14.7109375" style="178" customWidth="1"/>
    <col min="5" max="5" width="31.8515625" style="178" hidden="1" customWidth="1"/>
    <col min="6" max="6" width="14.421875" style="178" hidden="1" customWidth="1"/>
    <col min="7" max="7" width="11.140625" style="178" customWidth="1"/>
    <col min="8" max="8" width="16.140625" style="179" customWidth="1"/>
    <col min="9" max="9" width="14.421875" style="83" customWidth="1"/>
    <col min="10" max="10" width="14.7109375" style="83" customWidth="1"/>
    <col min="11" max="11" width="9.7109375" style="83" customWidth="1"/>
    <col min="12" max="12" width="12.28125" style="83" customWidth="1"/>
    <col min="13" max="13" width="11.8515625" style="83" customWidth="1"/>
    <col min="14" max="14" width="15.421875" style="83" customWidth="1"/>
    <col min="15" max="15" width="10.28125" style="83" customWidth="1"/>
    <col min="16" max="16" width="12.28125" style="83" bestFit="1" customWidth="1"/>
    <col min="17" max="17" width="11.140625" style="83" bestFit="1" customWidth="1"/>
    <col min="18" max="18" width="12.140625" style="83" bestFit="1" customWidth="1"/>
    <col min="19" max="19" width="25.57421875" style="83" customWidth="1"/>
    <col min="20" max="20" width="10.00390625" style="83" customWidth="1"/>
    <col min="21" max="21" width="33.7109375" style="83" customWidth="1"/>
    <col min="22" max="23" width="12.421875" style="83" bestFit="1" customWidth="1"/>
    <col min="24" max="26" width="13.57421875" style="83" bestFit="1" customWidth="1"/>
    <col min="27" max="27" width="14.57421875" style="83" bestFit="1" customWidth="1"/>
    <col min="28" max="16384" width="9.140625" style="83" customWidth="1"/>
  </cols>
  <sheetData>
    <row r="1" spans="1:19" ht="12.75">
      <c r="A1" s="83"/>
      <c r="B1" s="81" t="s">
        <v>85</v>
      </c>
      <c r="C1" s="44" t="s">
        <v>14</v>
      </c>
      <c r="D1" s="70" t="str">
        <f>Настройки!C1</f>
        <v>007</v>
      </c>
      <c r="E1" s="70">
        <f>Настройки!D1</f>
        <v>0</v>
      </c>
      <c r="I1" s="115"/>
      <c r="J1" s="115"/>
      <c r="K1" s="115" t="s">
        <v>64</v>
      </c>
      <c r="L1" s="115"/>
      <c r="M1" s="82"/>
      <c r="N1" s="82"/>
      <c r="S1" s="196">
        <f>ROW(A20)</f>
        <v>20</v>
      </c>
    </row>
    <row r="2" spans="1:15" ht="12.75">
      <c r="A2" s="83"/>
      <c r="C2" s="84"/>
      <c r="D2" s="84"/>
      <c r="E2" s="84"/>
      <c r="F2" s="84"/>
      <c r="G2" s="84"/>
      <c r="H2" s="85"/>
      <c r="I2" s="85"/>
      <c r="J2" s="85"/>
      <c r="K2" s="86"/>
      <c r="L2" s="86"/>
      <c r="M2" s="86"/>
      <c r="N2" s="86"/>
      <c r="O2" s="86"/>
    </row>
    <row r="3" spans="1:10" ht="15.75">
      <c r="A3" s="83"/>
      <c r="C3" s="117"/>
      <c r="D3" s="406" t="str">
        <f>Настройки!B5</f>
        <v>Новгородская обл. Комитет ЛХиЛП</v>
      </c>
      <c r="E3" s="406"/>
      <c r="F3" s="406"/>
      <c r="G3" s="406"/>
      <c r="H3" s="406"/>
      <c r="I3" s="406"/>
      <c r="J3" s="406"/>
    </row>
    <row r="4" spans="1:10" ht="17.25" customHeight="1">
      <c r="A4" s="83"/>
      <c r="C4" s="89"/>
      <c r="D4" s="407" t="s">
        <v>63</v>
      </c>
      <c r="E4" s="407"/>
      <c r="F4" s="407"/>
      <c r="G4" s="407"/>
      <c r="H4" s="407"/>
      <c r="I4" s="407"/>
      <c r="J4" s="407"/>
    </row>
    <row r="5" spans="1:10" ht="15.75">
      <c r="A5" s="83"/>
      <c r="C5" s="64"/>
      <c r="D5" s="372">
        <f>Настройки!B7</f>
        <v>0</v>
      </c>
      <c r="E5" s="372"/>
      <c r="F5" s="372"/>
      <c r="G5" s="372"/>
      <c r="H5" s="372"/>
      <c r="I5" s="372"/>
      <c r="J5" s="372"/>
    </row>
    <row r="6" spans="1:10" ht="19.5" customHeight="1">
      <c r="A6" s="83"/>
      <c r="C6" s="65"/>
      <c r="D6" s="336" t="s">
        <v>48</v>
      </c>
      <c r="E6" s="336"/>
      <c r="F6" s="336"/>
      <c r="G6" s="336"/>
      <c r="H6" s="336"/>
      <c r="I6" s="336"/>
      <c r="J6" s="336"/>
    </row>
    <row r="7" spans="1:10" ht="97.5" customHeight="1">
      <c r="A7" s="83"/>
      <c r="C7" s="90"/>
      <c r="D7" s="405" t="str">
        <f>"Информация о недоимках в федеральный бюджет Российской Федерации платы за использование лесов, расположенных на землях лесного фонда, в части минимального размера платы по договору купли-продажи лесных насаждений
("&amp;'17-ОИП'!B20&amp;")"</f>
        <v>Информация о недоимках в федеральный бюджет Российской Федерации платы за использование лесов, расположенных на землях лесного фонда, в части минимального размера платы по договору купли-продажи лесных насаждений
(053 1 12 04011 01 6000 120)</v>
      </c>
      <c r="E7" s="405"/>
      <c r="F7" s="405"/>
      <c r="G7" s="405"/>
      <c r="H7" s="405"/>
      <c r="I7" s="405"/>
      <c r="J7" s="405"/>
    </row>
    <row r="8" spans="1:16" ht="15" customHeight="1">
      <c r="A8" s="83"/>
      <c r="C8" s="87"/>
      <c r="D8" s="92" t="s">
        <v>78</v>
      </c>
      <c r="E8" s="92"/>
      <c r="F8" s="92"/>
      <c r="G8" s="130" t="str">
        <f>Настройки!C12</f>
        <v>декабрь</v>
      </c>
      <c r="H8" s="131">
        <f>Настройки!D12</f>
        <v>2016</v>
      </c>
      <c r="I8" s="93" t="s">
        <v>24</v>
      </c>
      <c r="L8" s="94"/>
      <c r="O8" s="95"/>
      <c r="P8" s="96"/>
    </row>
    <row r="9" spans="1:12" ht="14.25" customHeight="1">
      <c r="A9" s="83"/>
      <c r="C9" s="87"/>
      <c r="D9" s="87"/>
      <c r="E9" s="83"/>
      <c r="F9" s="87"/>
      <c r="G9" s="123" t="s">
        <v>79</v>
      </c>
      <c r="H9" s="123" t="s">
        <v>80</v>
      </c>
      <c r="I9" s="116"/>
      <c r="L9" s="116"/>
    </row>
    <row r="10" spans="1:16" ht="14.25" customHeight="1">
      <c r="A10" s="83"/>
      <c r="C10" s="87"/>
      <c r="D10" s="87"/>
      <c r="E10" s="87"/>
      <c r="F10" s="87"/>
      <c r="G10" s="87"/>
      <c r="H10" s="97"/>
      <c r="I10" s="97"/>
      <c r="J10" s="97"/>
      <c r="K10" s="97"/>
      <c r="L10" s="97"/>
      <c r="M10" s="98"/>
      <c r="N10" s="98"/>
      <c r="O10" s="98"/>
      <c r="P10" s="98"/>
    </row>
    <row r="11" spans="1:19" ht="12.75" customHeight="1">
      <c r="A11" s="399" t="s">
        <v>111</v>
      </c>
      <c r="B11" s="399" t="s">
        <v>67</v>
      </c>
      <c r="C11" s="399" t="s">
        <v>70</v>
      </c>
      <c r="D11" s="399" t="s">
        <v>175</v>
      </c>
      <c r="E11" s="399" t="s">
        <v>66</v>
      </c>
      <c r="F11" s="399" t="s">
        <v>176</v>
      </c>
      <c r="G11" s="403" t="s">
        <v>177</v>
      </c>
      <c r="H11" s="403" t="s">
        <v>86</v>
      </c>
      <c r="I11" s="403" t="s">
        <v>130</v>
      </c>
      <c r="J11" s="403" t="s">
        <v>81</v>
      </c>
      <c r="K11" s="394" t="s">
        <v>82</v>
      </c>
      <c r="L11" s="404"/>
      <c r="M11" s="395"/>
      <c r="N11" s="394" t="s">
        <v>82</v>
      </c>
      <c r="O11" s="404"/>
      <c r="P11" s="395"/>
      <c r="Q11" s="169" t="s">
        <v>138</v>
      </c>
      <c r="R11" s="169" t="s">
        <v>150</v>
      </c>
      <c r="S11" s="403" t="s">
        <v>71</v>
      </c>
    </row>
    <row r="12" spans="1:27" ht="12.75" customHeight="1">
      <c r="A12" s="400"/>
      <c r="B12" s="400"/>
      <c r="C12" s="400"/>
      <c r="D12" s="400"/>
      <c r="E12" s="400"/>
      <c r="F12" s="400"/>
      <c r="G12" s="389"/>
      <c r="H12" s="389"/>
      <c r="I12" s="389"/>
      <c r="J12" s="389"/>
      <c r="K12" s="391" t="s">
        <v>25</v>
      </c>
      <c r="L12" s="394" t="s">
        <v>65</v>
      </c>
      <c r="M12" s="395"/>
      <c r="N12" s="394" t="s">
        <v>65</v>
      </c>
      <c r="O12" s="395"/>
      <c r="P12" s="387" t="s">
        <v>117</v>
      </c>
      <c r="Q12" s="389" t="s">
        <v>152</v>
      </c>
      <c r="R12" s="389" t="s">
        <v>151</v>
      </c>
      <c r="S12" s="389"/>
      <c r="V12" s="164">
        <f aca="true" t="shared" si="0" ref="V12:AA12">COUNTIF(V16:V20,"&lt;&gt;0")</f>
        <v>0</v>
      </c>
      <c r="W12" s="164">
        <f t="shared" si="0"/>
        <v>0</v>
      </c>
      <c r="X12" s="164">
        <f t="shared" si="0"/>
        <v>0</v>
      </c>
      <c r="Y12" s="164">
        <f t="shared" si="0"/>
        <v>0</v>
      </c>
      <c r="Z12" s="164">
        <f t="shared" si="0"/>
        <v>0</v>
      </c>
      <c r="AA12" s="164">
        <f t="shared" si="0"/>
        <v>0</v>
      </c>
    </row>
    <row r="13" spans="1:27" ht="15.75" customHeight="1">
      <c r="A13" s="400"/>
      <c r="B13" s="400"/>
      <c r="C13" s="400"/>
      <c r="D13" s="400"/>
      <c r="E13" s="400"/>
      <c r="F13" s="400"/>
      <c r="G13" s="389"/>
      <c r="H13" s="389"/>
      <c r="I13" s="389"/>
      <c r="J13" s="389"/>
      <c r="K13" s="392"/>
      <c r="L13" s="391" t="s">
        <v>144</v>
      </c>
      <c r="M13" s="387" t="s">
        <v>74</v>
      </c>
      <c r="N13" s="387" t="s">
        <v>88</v>
      </c>
      <c r="O13" s="387" t="s">
        <v>76</v>
      </c>
      <c r="P13" s="396"/>
      <c r="Q13" s="389"/>
      <c r="R13" s="389"/>
      <c r="S13" s="389"/>
      <c r="U13" s="408" t="s">
        <v>104</v>
      </c>
      <c r="V13" s="409"/>
      <c r="W13" s="409"/>
      <c r="X13" s="409"/>
      <c r="Y13" s="409"/>
      <c r="Z13" s="409"/>
      <c r="AA13" s="410"/>
    </row>
    <row r="14" spans="1:27" ht="48.75" customHeight="1">
      <c r="A14" s="401"/>
      <c r="B14" s="401"/>
      <c r="C14" s="401"/>
      <c r="D14" s="401"/>
      <c r="E14" s="401"/>
      <c r="F14" s="401"/>
      <c r="G14" s="390"/>
      <c r="H14" s="390"/>
      <c r="I14" s="390"/>
      <c r="J14" s="390"/>
      <c r="K14" s="393"/>
      <c r="L14" s="393"/>
      <c r="M14" s="388"/>
      <c r="N14" s="388"/>
      <c r="O14" s="388"/>
      <c r="P14" s="388"/>
      <c r="Q14" s="390"/>
      <c r="R14" s="390"/>
      <c r="S14" s="390"/>
      <c r="U14" s="411" t="s">
        <v>106</v>
      </c>
      <c r="V14" s="364" t="s">
        <v>105</v>
      </c>
      <c r="W14" s="366"/>
      <c r="X14" s="366"/>
      <c r="Y14" s="366"/>
      <c r="Z14" s="366"/>
      <c r="AA14" s="367"/>
    </row>
    <row r="15" spans="1:27" ht="12.75">
      <c r="A15" s="99"/>
      <c r="B15" s="99" t="s">
        <v>16</v>
      </c>
      <c r="C15" s="99" t="s">
        <v>17</v>
      </c>
      <c r="D15" s="99" t="s">
        <v>18</v>
      </c>
      <c r="E15" s="99"/>
      <c r="F15" s="99"/>
      <c r="G15" s="99">
        <v>1</v>
      </c>
      <c r="H15" s="99">
        <v>2</v>
      </c>
      <c r="I15" s="99">
        <v>3</v>
      </c>
      <c r="J15" s="99">
        <v>4</v>
      </c>
      <c r="K15" s="99">
        <v>5</v>
      </c>
      <c r="L15" s="99">
        <v>6</v>
      </c>
      <c r="M15" s="99">
        <v>7</v>
      </c>
      <c r="N15" s="99">
        <v>8</v>
      </c>
      <c r="O15" s="99">
        <v>9</v>
      </c>
      <c r="P15" s="99">
        <v>10</v>
      </c>
      <c r="Q15" s="99">
        <v>11</v>
      </c>
      <c r="R15" s="99">
        <v>12</v>
      </c>
      <c r="S15" s="99">
        <v>13</v>
      </c>
      <c r="U15" s="412"/>
      <c r="V15" s="133" t="s">
        <v>140</v>
      </c>
      <c r="W15" s="133" t="s">
        <v>131</v>
      </c>
      <c r="X15" s="133" t="s">
        <v>132</v>
      </c>
      <c r="Y15" s="133" t="s">
        <v>133</v>
      </c>
      <c r="Z15" s="133" t="s">
        <v>134</v>
      </c>
      <c r="AA15" s="133" t="s">
        <v>153</v>
      </c>
    </row>
    <row r="16" spans="1:27" s="94" customFormat="1" ht="12.75">
      <c r="A16" s="181" t="s">
        <v>179</v>
      </c>
      <c r="B16" s="181" t="s">
        <v>179</v>
      </c>
      <c r="C16" s="180" t="s">
        <v>178</v>
      </c>
      <c r="D16" s="181" t="s">
        <v>179</v>
      </c>
      <c r="E16" s="181" t="s">
        <v>179</v>
      </c>
      <c r="F16" s="181"/>
      <c r="G16" s="202">
        <f aca="true" t="shared" si="1" ref="G16:R16">SUM(G17:G19)</f>
        <v>9</v>
      </c>
      <c r="H16" s="203">
        <f t="shared" si="1"/>
        <v>0</v>
      </c>
      <c r="I16" s="203">
        <f t="shared" si="1"/>
        <v>0</v>
      </c>
      <c r="J16" s="203">
        <f t="shared" si="1"/>
        <v>0</v>
      </c>
      <c r="K16" s="203">
        <f t="shared" si="1"/>
        <v>1540.9999999999998</v>
      </c>
      <c r="L16" s="203">
        <f t="shared" si="1"/>
        <v>1540.9999999999998</v>
      </c>
      <c r="M16" s="203">
        <f t="shared" si="1"/>
        <v>0</v>
      </c>
      <c r="N16" s="203">
        <f t="shared" si="1"/>
        <v>0</v>
      </c>
      <c r="O16" s="203">
        <f t="shared" si="1"/>
        <v>0</v>
      </c>
      <c r="P16" s="203">
        <f t="shared" si="1"/>
        <v>224.89999999999998</v>
      </c>
      <c r="Q16" s="203">
        <f t="shared" si="1"/>
        <v>1540.9999999999998</v>
      </c>
      <c r="R16" s="203">
        <f t="shared" si="1"/>
        <v>1540.9999999999998</v>
      </c>
      <c r="S16" s="195" t="s">
        <v>179</v>
      </c>
      <c r="T16" s="211"/>
      <c r="U16" s="212" t="str">
        <f>C16</f>
        <v>ИТОГО</v>
      </c>
      <c r="V16" s="135">
        <f>IF(I16&gt;=J16,0,I16-J16)</f>
        <v>0</v>
      </c>
      <c r="W16" s="135">
        <f>IF(L16&gt;=M16,0,L16-M16)</f>
        <v>0</v>
      </c>
      <c r="X16" s="135">
        <f>IF(N16&gt;=O16,0,N16-O16)</f>
        <v>0</v>
      </c>
      <c r="Y16" s="135">
        <f>IF(K16&gt;=P16,0,K16-P16)</f>
        <v>0</v>
      </c>
      <c r="Z16" s="135">
        <f>IF(K16&gt;=Q16,0,K16-Q16)</f>
        <v>0</v>
      </c>
      <c r="AA16" s="135">
        <f>IF(Q16&gt;=R16,0,Q16-R16)</f>
        <v>0</v>
      </c>
    </row>
    <row r="17" spans="1:27" ht="153">
      <c r="A17" s="185" t="s">
        <v>487</v>
      </c>
      <c r="B17" s="186">
        <v>1</v>
      </c>
      <c r="C17" s="185" t="s">
        <v>670</v>
      </c>
      <c r="D17" s="185" t="s">
        <v>671</v>
      </c>
      <c r="E17" s="185"/>
      <c r="F17" s="185"/>
      <c r="G17" s="184">
        <v>8</v>
      </c>
      <c r="H17" s="149"/>
      <c r="I17" s="149"/>
      <c r="J17" s="149"/>
      <c r="K17" s="150">
        <f>L17+N17</f>
        <v>1316.1</v>
      </c>
      <c r="L17" s="149">
        <v>1316.1</v>
      </c>
      <c r="M17" s="149"/>
      <c r="N17" s="149"/>
      <c r="O17" s="149"/>
      <c r="P17" s="149"/>
      <c r="Q17" s="149">
        <v>1316.1</v>
      </c>
      <c r="R17" s="149">
        <v>1316.1</v>
      </c>
      <c r="S17" s="220" t="s">
        <v>672</v>
      </c>
      <c r="T17" s="83"/>
      <c r="U17" s="134">
        <f>B17</f>
        <v>1</v>
      </c>
      <c r="V17" s="135">
        <f>IF(I17&gt;=J17,0,I17-J17)</f>
        <v>0</v>
      </c>
      <c r="W17" s="135">
        <f>IF(L17&gt;=M17,0,L17-M17)</f>
        <v>0</v>
      </c>
      <c r="X17" s="135">
        <f>IF(N17&gt;=O17,0,N17-O17)</f>
        <v>0</v>
      </c>
      <c r="Y17" s="135">
        <f>IF(K17&gt;=P17,0,K17-P17)</f>
        <v>0</v>
      </c>
      <c r="Z17" s="135">
        <f>IF(K17&gt;=Q17,0,K17-Q17)</f>
        <v>0</v>
      </c>
      <c r="AA17" s="135">
        <f>IF(Q17&gt;=R17,0,Q17-R17)</f>
        <v>0</v>
      </c>
    </row>
    <row r="18" spans="1:27" ht="178.5">
      <c r="A18" s="185" t="s">
        <v>487</v>
      </c>
      <c r="B18" s="186">
        <v>2</v>
      </c>
      <c r="C18" s="185" t="s">
        <v>543</v>
      </c>
      <c r="D18" s="185" t="s">
        <v>544</v>
      </c>
      <c r="E18" s="185"/>
      <c r="F18" s="185"/>
      <c r="G18" s="184"/>
      <c r="H18" s="149"/>
      <c r="I18" s="149"/>
      <c r="J18" s="149"/>
      <c r="K18" s="150">
        <f>L18+N18</f>
        <v>152.1</v>
      </c>
      <c r="L18" s="149">
        <v>152.1</v>
      </c>
      <c r="M18" s="149"/>
      <c r="N18" s="149"/>
      <c r="O18" s="149"/>
      <c r="P18" s="149">
        <v>152.1</v>
      </c>
      <c r="Q18" s="149">
        <v>152.1</v>
      </c>
      <c r="R18" s="149">
        <v>152.1</v>
      </c>
      <c r="S18" s="317" t="s">
        <v>545</v>
      </c>
      <c r="T18" s="83"/>
      <c r="U18" s="134">
        <f>B18</f>
        <v>2</v>
      </c>
      <c r="V18" s="135">
        <f>IF(I18&gt;=J18,0,I18-J18)</f>
        <v>0</v>
      </c>
      <c r="W18" s="135">
        <f>IF(L18&gt;=M18,0,L18-M18)</f>
        <v>0</v>
      </c>
      <c r="X18" s="135">
        <f>IF(N18&gt;=O18,0,N18-O18)</f>
        <v>0</v>
      </c>
      <c r="Y18" s="135">
        <f>IF(K18&gt;=P18,0,K18-P18)</f>
        <v>0</v>
      </c>
      <c r="Z18" s="135">
        <f>IF(K18&gt;=Q18,0,K18-Q18)</f>
        <v>0</v>
      </c>
      <c r="AA18" s="135">
        <f>IF(Q18&gt;=R18,0,Q18-R18)</f>
        <v>0</v>
      </c>
    </row>
    <row r="19" spans="1:27" ht="255">
      <c r="A19" s="185" t="s">
        <v>487</v>
      </c>
      <c r="B19" s="186">
        <v>3</v>
      </c>
      <c r="C19" s="185" t="s">
        <v>510</v>
      </c>
      <c r="D19" s="185" t="s">
        <v>511</v>
      </c>
      <c r="E19" s="185"/>
      <c r="F19" s="185"/>
      <c r="G19" s="184">
        <v>1</v>
      </c>
      <c r="H19" s="149"/>
      <c r="I19" s="149"/>
      <c r="J19" s="149"/>
      <c r="K19" s="150">
        <f>L19+N19</f>
        <v>72.8</v>
      </c>
      <c r="L19" s="149">
        <v>72.8</v>
      </c>
      <c r="M19" s="149"/>
      <c r="N19" s="149"/>
      <c r="O19" s="149"/>
      <c r="P19" s="149">
        <v>72.8</v>
      </c>
      <c r="Q19" s="149">
        <v>72.8</v>
      </c>
      <c r="R19" s="149">
        <v>72.8</v>
      </c>
      <c r="S19" s="220" t="s">
        <v>798</v>
      </c>
      <c r="T19" s="83"/>
      <c r="U19" s="134">
        <f>B19</f>
        <v>3</v>
      </c>
      <c r="V19" s="135">
        <f>IF(I19&gt;=J19,0,I19-J19)</f>
        <v>0</v>
      </c>
      <c r="W19" s="135">
        <f>IF(L19&gt;=M19,0,L19-M19)</f>
        <v>0</v>
      </c>
      <c r="X19" s="135">
        <f>IF(N19&gt;=O19,0,N19-O19)</f>
        <v>0</v>
      </c>
      <c r="Y19" s="135">
        <f>IF(K19&gt;=P19,0,K19-P19)</f>
        <v>0</v>
      </c>
      <c r="Z19" s="135">
        <f>IF(K19&gt;=Q19,0,K19-Q19)</f>
        <v>0</v>
      </c>
      <c r="AA19" s="135">
        <f>IF(Q19&gt;=R19,0,Q19-R19)</f>
        <v>0</v>
      </c>
    </row>
    <row r="20" spans="1:27" ht="12.75" hidden="1">
      <c r="A20" s="185"/>
      <c r="B20" s="186"/>
      <c r="C20" s="185"/>
      <c r="D20" s="185"/>
      <c r="E20" s="185"/>
      <c r="F20" s="185"/>
      <c r="G20" s="184"/>
      <c r="H20" s="149"/>
      <c r="I20" s="149"/>
      <c r="J20" s="149"/>
      <c r="K20" s="150">
        <f>L20+N20</f>
        <v>0</v>
      </c>
      <c r="L20" s="149"/>
      <c r="M20" s="149"/>
      <c r="N20" s="149"/>
      <c r="O20" s="149"/>
      <c r="P20" s="149"/>
      <c r="Q20" s="149"/>
      <c r="R20" s="149"/>
      <c r="S20" s="220"/>
      <c r="U20" s="134">
        <f>B20</f>
        <v>0</v>
      </c>
      <c r="V20" s="135">
        <f>IF(I20&gt;=J20,0,I20-J20)</f>
        <v>0</v>
      </c>
      <c r="W20" s="135">
        <f>IF(L20&gt;=M20,0,L20-M20)</f>
        <v>0</v>
      </c>
      <c r="X20" s="135">
        <f>IF(N20&gt;=O20,0,N20-O20)</f>
        <v>0</v>
      </c>
      <c r="Y20" s="135">
        <f>IF(K20&gt;=P20,0,K20-P20)</f>
        <v>0</v>
      </c>
      <c r="Z20" s="135">
        <f>IF(K20&gt;=Q20,0,K20-Q20)</f>
        <v>0</v>
      </c>
      <c r="AA20" s="135">
        <f>IF(Q20&gt;=R20,0,Q20-R20)</f>
        <v>0</v>
      </c>
    </row>
    <row r="21" spans="1:27" ht="27.75" customHeight="1">
      <c r="A21" s="83"/>
      <c r="M21" s="397" t="s">
        <v>13</v>
      </c>
      <c r="N21" s="397"/>
      <c r="P21" s="104"/>
      <c r="Q21" s="402" t="s">
        <v>809</v>
      </c>
      <c r="R21" s="402"/>
      <c r="S21" s="105"/>
      <c r="T21" s="106"/>
      <c r="U21" s="106"/>
      <c r="V21" s="106"/>
      <c r="W21" s="106"/>
      <c r="X21" s="126"/>
      <c r="Y21" s="126"/>
      <c r="Z21" s="126"/>
      <c r="AA21" s="126"/>
    </row>
    <row r="22" spans="1:27" ht="18" customHeight="1">
      <c r="A22" s="83"/>
      <c r="J22"/>
      <c r="N22" s="1"/>
      <c r="P22" s="1"/>
      <c r="Q22" s="383" t="s">
        <v>19</v>
      </c>
      <c r="R22" s="383"/>
      <c r="S22" s="129" t="s">
        <v>20</v>
      </c>
      <c r="T22" s="127"/>
      <c r="U22" s="127"/>
      <c r="V22" s="127"/>
      <c r="W22" s="127"/>
      <c r="X22" s="126"/>
      <c r="Y22" s="126"/>
      <c r="Z22" s="126"/>
      <c r="AA22" s="126"/>
    </row>
    <row r="23" spans="1:27" ht="41.25" customHeight="1">
      <c r="A23" s="83"/>
      <c r="M23" s="398" t="s">
        <v>21</v>
      </c>
      <c r="N23" s="398"/>
      <c r="O23" s="382" t="s">
        <v>806</v>
      </c>
      <c r="P23" s="382"/>
      <c r="Q23" s="384" t="s">
        <v>807</v>
      </c>
      <c r="R23" s="384"/>
      <c r="S23" s="109" t="s">
        <v>808</v>
      </c>
      <c r="T23" s="106"/>
      <c r="U23" s="106"/>
      <c r="V23" s="106"/>
      <c r="W23" s="106"/>
      <c r="X23" s="126"/>
      <c r="Y23" s="126"/>
      <c r="Z23" s="126"/>
      <c r="AA23" s="126"/>
    </row>
    <row r="24" spans="1:27" ht="25.5" customHeight="1">
      <c r="A24" s="83"/>
      <c r="J24"/>
      <c r="O24" s="385" t="s">
        <v>22</v>
      </c>
      <c r="P24" s="385"/>
      <c r="Q24" s="383" t="s">
        <v>19</v>
      </c>
      <c r="R24" s="383"/>
      <c r="S24" s="111" t="s">
        <v>83</v>
      </c>
      <c r="T24" s="127"/>
      <c r="U24" s="127"/>
      <c r="V24" s="127"/>
      <c r="W24" s="127"/>
      <c r="X24" s="126"/>
      <c r="Y24" s="126"/>
      <c r="Z24" s="126"/>
      <c r="AA24" s="126"/>
    </row>
    <row r="25" spans="1:27" ht="24" customHeight="1">
      <c r="A25" s="83"/>
      <c r="J25"/>
      <c r="O25" s="1"/>
      <c r="P25" s="1"/>
      <c r="Q25" s="386"/>
      <c r="R25" s="386"/>
      <c r="T25" s="110"/>
      <c r="U25" s="110"/>
      <c r="V25" s="110"/>
      <c r="W25" s="110"/>
      <c r="X25" s="126"/>
      <c r="Y25" s="126"/>
      <c r="Z25" s="126"/>
      <c r="AA25" s="126"/>
    </row>
    <row r="26" spans="1:27" ht="28.5" customHeight="1">
      <c r="A26" s="83"/>
      <c r="J26"/>
      <c r="O26" s="7"/>
      <c r="P26" s="7"/>
      <c r="Q26" s="381" t="s">
        <v>23</v>
      </c>
      <c r="R26" s="381"/>
      <c r="T26" s="112"/>
      <c r="U26" s="112"/>
      <c r="V26" s="112"/>
      <c r="W26" s="112"/>
      <c r="X26" s="128"/>
      <c r="Y26" s="128"/>
      <c r="Z26" s="128"/>
      <c r="AA26" s="128"/>
    </row>
    <row r="27" spans="1:14" ht="12.75">
      <c r="A27" s="83"/>
      <c r="H27" s="182"/>
      <c r="I27" s="113"/>
      <c r="J27" s="113"/>
      <c r="K27" s="113"/>
      <c r="L27" s="113"/>
      <c r="N27" s="113"/>
    </row>
  </sheetData>
  <sheetProtection password="C911" sheet="1" objects="1" scenarios="1"/>
  <mergeCells count="41">
    <mergeCell ref="D3:J3"/>
    <mergeCell ref="D4:J4"/>
    <mergeCell ref="D5:J5"/>
    <mergeCell ref="D6:J6"/>
    <mergeCell ref="U13:AA13"/>
    <mergeCell ref="U14:U15"/>
    <mergeCell ref="V14:AA14"/>
    <mergeCell ref="G11:G14"/>
    <mergeCell ref="R12:R14"/>
    <mergeCell ref="N11:P11"/>
    <mergeCell ref="Q21:R21"/>
    <mergeCell ref="S11:S14"/>
    <mergeCell ref="L13:L14"/>
    <mergeCell ref="K11:M11"/>
    <mergeCell ref="N13:N14"/>
    <mergeCell ref="D7:J7"/>
    <mergeCell ref="I11:I14"/>
    <mergeCell ref="E11:E14"/>
    <mergeCell ref="H11:H14"/>
    <mergeCell ref="J11:J14"/>
    <mergeCell ref="M21:N21"/>
    <mergeCell ref="M23:N23"/>
    <mergeCell ref="A11:A14"/>
    <mergeCell ref="B11:B14"/>
    <mergeCell ref="C11:C14"/>
    <mergeCell ref="D11:D14"/>
    <mergeCell ref="F11:F14"/>
    <mergeCell ref="O13:O14"/>
    <mergeCell ref="Q12:Q14"/>
    <mergeCell ref="M13:M14"/>
    <mergeCell ref="K12:K14"/>
    <mergeCell ref="L12:M12"/>
    <mergeCell ref="N12:O12"/>
    <mergeCell ref="P12:P14"/>
    <mergeCell ref="Q26:R26"/>
    <mergeCell ref="O23:P23"/>
    <mergeCell ref="Q22:R22"/>
    <mergeCell ref="Q23:R23"/>
    <mergeCell ref="O24:P24"/>
    <mergeCell ref="Q24:R24"/>
    <mergeCell ref="Q25:R25"/>
  </mergeCells>
  <dataValidations count="4">
    <dataValidation errorStyle="information" allowBlank="1" prompt="выберите год" errorTitle="ОШИБКА!" error="Воспользуйтесь выпадающим списком" sqref="H8"/>
    <dataValidation allowBlank="1" prompt="выберите месяц" errorTitle="ОШИБКА!" error="Воспользуйтесь выпадающим списком" sqref="G8"/>
    <dataValidation allowBlank="1" prompt="Выберите наименование организации" errorTitle="ОШИБКА!" error="Воспользуйтесь выпадающим списком" sqref="D3:F3"/>
    <dataValidation allowBlank="1" prompt="Выберите или введите наименование лесничества" sqref="D5:F5"/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54" r:id="rId3"/>
  <colBreaks count="2" manualBreakCount="2">
    <brk id="10" min="2" max="22" man="1"/>
    <brk id="19" min="2" max="2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>
    <pageSetUpPr fitToPage="1"/>
  </sheetPr>
  <dimension ref="A1:AE93"/>
  <sheetViews>
    <sheetView showZeros="0" zoomScalePageLayoutView="0" workbookViewId="0" topLeftCell="L1">
      <selection activeCell="W89" sqref="W89"/>
    </sheetView>
  </sheetViews>
  <sheetFormatPr defaultColWidth="9.140625" defaultRowHeight="15"/>
  <cols>
    <col min="1" max="1" width="9.140625" style="136" hidden="1" customWidth="1"/>
    <col min="2" max="2" width="6.140625" style="83" bestFit="1" customWidth="1"/>
    <col min="3" max="3" width="19.421875" style="178" customWidth="1"/>
    <col min="4" max="4" width="7.8515625" style="178" hidden="1" customWidth="1"/>
    <col min="5" max="5" width="28.00390625" style="178" customWidth="1"/>
    <col min="6" max="6" width="14.7109375" style="178" customWidth="1"/>
    <col min="7" max="7" width="15.28125" style="178" customWidth="1"/>
    <col min="8" max="8" width="14.7109375" style="179" customWidth="1"/>
    <col min="9" max="9" width="31.8515625" style="83" customWidth="1"/>
    <col min="10" max="10" width="14.421875" style="207" hidden="1" customWidth="1"/>
    <col min="11" max="11" width="11.140625" style="83" hidden="1" customWidth="1"/>
    <col min="12" max="12" width="16.140625" style="83" customWidth="1"/>
    <col min="13" max="13" width="14.421875" style="83" customWidth="1"/>
    <col min="14" max="14" width="14.7109375" style="83" customWidth="1"/>
    <col min="15" max="15" width="9.7109375" style="83" customWidth="1"/>
    <col min="16" max="16" width="12.28125" style="83" customWidth="1"/>
    <col min="17" max="17" width="11.8515625" style="83" customWidth="1"/>
    <col min="18" max="18" width="15.421875" style="83" customWidth="1"/>
    <col min="19" max="19" width="10.28125" style="83" customWidth="1"/>
    <col min="20" max="20" width="12.28125" style="83" bestFit="1" customWidth="1"/>
    <col min="21" max="21" width="11.140625" style="83" bestFit="1" customWidth="1"/>
    <col min="22" max="22" width="12.140625" style="83" bestFit="1" customWidth="1"/>
    <col min="23" max="23" width="30.7109375" style="83" customWidth="1"/>
    <col min="24" max="24" width="10.00390625" style="83" customWidth="1"/>
    <col min="25" max="25" width="33.7109375" style="83" customWidth="1"/>
    <col min="26" max="27" width="12.421875" style="83" bestFit="1" customWidth="1"/>
    <col min="28" max="30" width="13.57421875" style="83" bestFit="1" customWidth="1"/>
    <col min="31" max="31" width="14.57421875" style="83" bestFit="1" customWidth="1"/>
    <col min="32" max="16384" width="9.140625" style="83" customWidth="1"/>
  </cols>
  <sheetData>
    <row r="1" spans="1:19" ht="12.75">
      <c r="A1" s="83">
        <v>1</v>
      </c>
      <c r="B1" s="81" t="s">
        <v>182</v>
      </c>
      <c r="C1" s="44" t="s">
        <v>14</v>
      </c>
      <c r="D1" s="70" t="str">
        <f>Настройки!C1</f>
        <v>007</v>
      </c>
      <c r="E1" s="70">
        <f>Настройки!D1</f>
        <v>0</v>
      </c>
      <c r="I1" s="115"/>
      <c r="J1" s="115"/>
      <c r="K1" s="115" t="s">
        <v>64</v>
      </c>
      <c r="L1" s="115"/>
      <c r="M1" s="82"/>
      <c r="N1" s="82"/>
      <c r="S1" s="196">
        <f>ROW(A86)</f>
        <v>86</v>
      </c>
    </row>
    <row r="2" spans="1:15" ht="12.75">
      <c r="A2" s="83"/>
      <c r="C2" s="84"/>
      <c r="D2" s="84"/>
      <c r="E2" s="84"/>
      <c r="F2" s="84"/>
      <c r="G2" s="84"/>
      <c r="H2" s="85"/>
      <c r="I2" s="85"/>
      <c r="J2" s="85"/>
      <c r="K2" s="86"/>
      <c r="L2" s="86"/>
      <c r="M2" s="86"/>
      <c r="N2" s="86"/>
      <c r="O2" s="86"/>
    </row>
    <row r="3" spans="1:12" ht="15.75">
      <c r="A3" s="83"/>
      <c r="C3" s="117"/>
      <c r="F3" s="406" t="str">
        <f>Настройки!B5</f>
        <v>Новгородская обл. Комитет ЛХиЛП</v>
      </c>
      <c r="G3" s="406"/>
      <c r="H3" s="406"/>
      <c r="I3" s="406"/>
      <c r="J3" s="406"/>
      <c r="K3" s="406"/>
      <c r="L3" s="406"/>
    </row>
    <row r="4" spans="1:12" ht="17.25" customHeight="1">
      <c r="A4" s="83"/>
      <c r="C4" s="89"/>
      <c r="F4" s="418" t="s">
        <v>63</v>
      </c>
      <c r="G4" s="418"/>
      <c r="H4" s="418"/>
      <c r="I4" s="418"/>
      <c r="J4" s="418"/>
      <c r="K4" s="418"/>
      <c r="L4" s="418"/>
    </row>
    <row r="5" spans="1:12" ht="15.75">
      <c r="A5" s="83"/>
      <c r="C5" s="64"/>
      <c r="F5" s="372">
        <f>Настройки!B7</f>
        <v>0</v>
      </c>
      <c r="G5" s="372"/>
      <c r="H5" s="372"/>
      <c r="I5" s="372"/>
      <c r="J5" s="372"/>
      <c r="K5" s="372"/>
      <c r="L5" s="372"/>
    </row>
    <row r="6" spans="1:12" ht="19.5" customHeight="1">
      <c r="A6" s="83"/>
      <c r="C6" s="65"/>
      <c r="F6" s="419" t="s">
        <v>48</v>
      </c>
      <c r="G6" s="419"/>
      <c r="H6" s="419"/>
      <c r="I6" s="419"/>
      <c r="J6" s="419"/>
      <c r="K6" s="419"/>
      <c r="L6" s="419"/>
    </row>
    <row r="7" spans="1:12" ht="65.25" customHeight="1">
      <c r="A7" s="83"/>
      <c r="C7" s="90"/>
      <c r="F7" s="405" t="str">
        <f>"Информация о недоимках в федеральный бюджет Российской Федерации
платы за использование лесов, расположенных на землях лесного фонда, в части минимального размера арендной платы
("&amp;'17-ОИП'!B21&amp;")"</f>
        <v>Информация о недоимках в федеральный бюджет Российской Федерации
платы за использование лесов, расположенных на землях лесного фонда, в части минимального размера арендной платы
(053 1 12 04012 01 6000 120)</v>
      </c>
      <c r="G7" s="405"/>
      <c r="H7" s="405"/>
      <c r="I7" s="405"/>
      <c r="J7" s="405"/>
      <c r="K7" s="405"/>
      <c r="L7" s="405"/>
    </row>
    <row r="8" spans="1:15" ht="15" customHeight="1">
      <c r="A8" s="83"/>
      <c r="C8" s="87"/>
      <c r="F8" s="83"/>
      <c r="G8" s="92" t="s">
        <v>78</v>
      </c>
      <c r="H8" s="130" t="str">
        <f>Настройки!C12</f>
        <v>декабрь</v>
      </c>
      <c r="I8" s="131">
        <f>Настройки!D12</f>
        <v>2016</v>
      </c>
      <c r="L8" s="93" t="s">
        <v>24</v>
      </c>
      <c r="O8" s="95"/>
    </row>
    <row r="9" spans="1:11" ht="14.25" customHeight="1">
      <c r="A9" s="83"/>
      <c r="C9" s="87"/>
      <c r="F9" s="87"/>
      <c r="G9" s="83"/>
      <c r="H9" s="123" t="s">
        <v>79</v>
      </c>
      <c r="I9" s="123" t="s">
        <v>80</v>
      </c>
      <c r="K9" s="116"/>
    </row>
    <row r="10" spans="1:16" ht="14.25" customHeight="1">
      <c r="A10" s="83"/>
      <c r="C10" s="87"/>
      <c r="D10" s="87"/>
      <c r="E10" s="87"/>
      <c r="F10" s="87"/>
      <c r="G10" s="87"/>
      <c r="H10" s="97"/>
      <c r="I10" s="97"/>
      <c r="J10" s="208"/>
      <c r="K10" s="97"/>
      <c r="L10" s="97"/>
      <c r="M10" s="98"/>
      <c r="N10" s="98"/>
      <c r="O10" s="98"/>
      <c r="P10" s="98"/>
    </row>
    <row r="11" spans="1:24" ht="25.5">
      <c r="A11" s="420" t="s">
        <v>111</v>
      </c>
      <c r="B11" s="420" t="s">
        <v>67</v>
      </c>
      <c r="C11" s="420" t="s">
        <v>6</v>
      </c>
      <c r="D11" s="420" t="s">
        <v>200</v>
      </c>
      <c r="E11" s="420" t="s">
        <v>70</v>
      </c>
      <c r="F11" s="399" t="s">
        <v>175</v>
      </c>
      <c r="G11" s="420" t="s">
        <v>201</v>
      </c>
      <c r="H11" s="420" t="s">
        <v>202</v>
      </c>
      <c r="I11" s="420" t="s">
        <v>66</v>
      </c>
      <c r="J11" s="420" t="s">
        <v>176</v>
      </c>
      <c r="K11" s="417" t="s">
        <v>177</v>
      </c>
      <c r="L11" s="417" t="s">
        <v>86</v>
      </c>
      <c r="M11" s="417" t="s">
        <v>130</v>
      </c>
      <c r="N11" s="417" t="s">
        <v>81</v>
      </c>
      <c r="O11" s="413" t="s">
        <v>82</v>
      </c>
      <c r="P11" s="413"/>
      <c r="Q11" s="413"/>
      <c r="R11" s="413" t="s">
        <v>82</v>
      </c>
      <c r="S11" s="413"/>
      <c r="T11" s="413"/>
      <c r="U11" s="169" t="s">
        <v>138</v>
      </c>
      <c r="V11" s="169" t="s">
        <v>150</v>
      </c>
      <c r="W11" s="417" t="s">
        <v>71</v>
      </c>
      <c r="X11" s="196"/>
    </row>
    <row r="12" spans="1:31" ht="12.75" customHeight="1">
      <c r="A12" s="420"/>
      <c r="B12" s="420"/>
      <c r="C12" s="420"/>
      <c r="D12" s="420"/>
      <c r="E12" s="420"/>
      <c r="F12" s="400"/>
      <c r="G12" s="420"/>
      <c r="H12" s="420"/>
      <c r="I12" s="420"/>
      <c r="J12" s="420"/>
      <c r="K12" s="417"/>
      <c r="L12" s="417"/>
      <c r="M12" s="417"/>
      <c r="N12" s="417"/>
      <c r="O12" s="413" t="s">
        <v>25</v>
      </c>
      <c r="P12" s="413" t="s">
        <v>65</v>
      </c>
      <c r="Q12" s="413"/>
      <c r="R12" s="394" t="s">
        <v>65</v>
      </c>
      <c r="S12" s="395"/>
      <c r="T12" s="387" t="s">
        <v>117</v>
      </c>
      <c r="U12" s="390" t="s">
        <v>152</v>
      </c>
      <c r="V12" s="390" t="s">
        <v>151</v>
      </c>
      <c r="W12" s="422"/>
      <c r="X12" s="196"/>
      <c r="Z12" s="164">
        <f aca="true" t="shared" si="0" ref="Z12:AE12">COUNTIF(Z16:Z86,"&lt;&gt;0")</f>
        <v>0</v>
      </c>
      <c r="AA12" s="164">
        <f t="shared" si="0"/>
        <v>0</v>
      </c>
      <c r="AB12" s="164">
        <f t="shared" si="0"/>
        <v>0</v>
      </c>
      <c r="AC12" s="164">
        <f t="shared" si="0"/>
        <v>0</v>
      </c>
      <c r="AD12" s="164">
        <f t="shared" si="0"/>
        <v>0</v>
      </c>
      <c r="AE12" s="164">
        <f t="shared" si="0"/>
        <v>0</v>
      </c>
    </row>
    <row r="13" spans="1:31" ht="15.75">
      <c r="A13" s="420"/>
      <c r="B13" s="420"/>
      <c r="C13" s="420"/>
      <c r="D13" s="420"/>
      <c r="E13" s="420"/>
      <c r="F13" s="400"/>
      <c r="G13" s="420"/>
      <c r="H13" s="420"/>
      <c r="I13" s="420"/>
      <c r="J13" s="420"/>
      <c r="K13" s="417"/>
      <c r="L13" s="417"/>
      <c r="M13" s="417"/>
      <c r="N13" s="417"/>
      <c r="O13" s="413"/>
      <c r="P13" s="413" t="s">
        <v>144</v>
      </c>
      <c r="Q13" s="414" t="s">
        <v>74</v>
      </c>
      <c r="R13" s="414" t="s">
        <v>88</v>
      </c>
      <c r="S13" s="414" t="s">
        <v>76</v>
      </c>
      <c r="T13" s="396"/>
      <c r="U13" s="417"/>
      <c r="V13" s="417"/>
      <c r="W13" s="422"/>
      <c r="X13" s="196"/>
      <c r="Y13" s="337" t="s">
        <v>104</v>
      </c>
      <c r="Z13" s="337"/>
      <c r="AA13" s="337"/>
      <c r="AB13" s="337"/>
      <c r="AC13" s="337"/>
      <c r="AD13" s="337"/>
      <c r="AE13" s="337"/>
    </row>
    <row r="14" spans="1:31" ht="48.75" customHeight="1">
      <c r="A14" s="420"/>
      <c r="B14" s="420"/>
      <c r="C14" s="420"/>
      <c r="D14" s="420"/>
      <c r="E14" s="420"/>
      <c r="F14" s="401"/>
      <c r="G14" s="420"/>
      <c r="H14" s="420"/>
      <c r="I14" s="420"/>
      <c r="J14" s="420"/>
      <c r="K14" s="417"/>
      <c r="L14" s="417"/>
      <c r="M14" s="417"/>
      <c r="N14" s="417"/>
      <c r="O14" s="413"/>
      <c r="P14" s="413"/>
      <c r="Q14" s="414"/>
      <c r="R14" s="414"/>
      <c r="S14" s="414"/>
      <c r="T14" s="388"/>
      <c r="U14" s="417"/>
      <c r="V14" s="417"/>
      <c r="W14" s="422"/>
      <c r="X14" s="196"/>
      <c r="Y14" s="338" t="s">
        <v>106</v>
      </c>
      <c r="Z14" s="364" t="s">
        <v>105</v>
      </c>
      <c r="AA14" s="366"/>
      <c r="AB14" s="366"/>
      <c r="AC14" s="366"/>
      <c r="AD14" s="366"/>
      <c r="AE14" s="367"/>
    </row>
    <row r="15" spans="1:31" ht="12.75">
      <c r="A15" s="99"/>
      <c r="B15" s="99" t="s">
        <v>16</v>
      </c>
      <c r="C15" s="99" t="s">
        <v>17</v>
      </c>
      <c r="D15" s="99"/>
      <c r="E15" s="99" t="s">
        <v>18</v>
      </c>
      <c r="F15" s="99" t="s">
        <v>203</v>
      </c>
      <c r="G15" s="99" t="s">
        <v>204</v>
      </c>
      <c r="H15" s="99" t="s">
        <v>205</v>
      </c>
      <c r="I15" s="99">
        <v>1</v>
      </c>
      <c r="J15" s="99"/>
      <c r="K15" s="99"/>
      <c r="L15" s="99">
        <v>2</v>
      </c>
      <c r="M15" s="99">
        <v>3</v>
      </c>
      <c r="N15" s="99">
        <v>4</v>
      </c>
      <c r="O15" s="99">
        <v>5</v>
      </c>
      <c r="P15" s="99">
        <v>6</v>
      </c>
      <c r="Q15" s="99">
        <v>7</v>
      </c>
      <c r="R15" s="99">
        <v>8</v>
      </c>
      <c r="S15" s="99">
        <v>9</v>
      </c>
      <c r="T15" s="99">
        <v>10</v>
      </c>
      <c r="U15" s="99">
        <v>11</v>
      </c>
      <c r="V15" s="99">
        <v>12</v>
      </c>
      <c r="W15" s="99">
        <v>13</v>
      </c>
      <c r="X15" s="196"/>
      <c r="Y15" s="338"/>
      <c r="Z15" s="133" t="s">
        <v>140</v>
      </c>
      <c r="AA15" s="133" t="s">
        <v>131</v>
      </c>
      <c r="AB15" s="133" t="s">
        <v>132</v>
      </c>
      <c r="AC15" s="133" t="s">
        <v>133</v>
      </c>
      <c r="AD15" s="133" t="s">
        <v>134</v>
      </c>
      <c r="AE15" s="133" t="s">
        <v>153</v>
      </c>
    </row>
    <row r="16" spans="1:31" s="94" customFormat="1" ht="12.75">
      <c r="A16" s="195" t="s">
        <v>179</v>
      </c>
      <c r="B16" s="195" t="s">
        <v>179</v>
      </c>
      <c r="C16" s="195" t="s">
        <v>179</v>
      </c>
      <c r="D16" s="195" t="s">
        <v>69</v>
      </c>
      <c r="E16" s="194" t="s">
        <v>178</v>
      </c>
      <c r="F16" s="195" t="s">
        <v>179</v>
      </c>
      <c r="G16" s="195" t="s">
        <v>179</v>
      </c>
      <c r="H16" s="195" t="s">
        <v>179</v>
      </c>
      <c r="I16" s="195" t="s">
        <v>179</v>
      </c>
      <c r="J16" s="195" t="s">
        <v>179</v>
      </c>
      <c r="K16" s="195" t="s">
        <v>179</v>
      </c>
      <c r="L16" s="204">
        <f aca="true" t="shared" si="1" ref="L16:V16">SUM(L17:L85)</f>
        <v>4148.5</v>
      </c>
      <c r="M16" s="204">
        <f t="shared" si="1"/>
        <v>1983.7000000000003</v>
      </c>
      <c r="N16" s="204">
        <f t="shared" si="1"/>
        <v>78.80000000000001</v>
      </c>
      <c r="O16" s="204">
        <f t="shared" si="1"/>
        <v>46099.9</v>
      </c>
      <c r="P16" s="204">
        <f t="shared" si="1"/>
        <v>45046.40000000001</v>
      </c>
      <c r="Q16" s="204">
        <f t="shared" si="1"/>
        <v>2102</v>
      </c>
      <c r="R16" s="204">
        <f t="shared" si="1"/>
        <v>1053.5000000000002</v>
      </c>
      <c r="S16" s="204">
        <f t="shared" si="1"/>
        <v>292.59999999999997</v>
      </c>
      <c r="T16" s="204">
        <f t="shared" si="1"/>
        <v>26772.899999999994</v>
      </c>
      <c r="U16" s="204">
        <f t="shared" si="1"/>
        <v>45678.967650000006</v>
      </c>
      <c r="V16" s="204">
        <f t="shared" si="1"/>
        <v>45608.36765000001</v>
      </c>
      <c r="W16" s="195" t="s">
        <v>179</v>
      </c>
      <c r="X16" s="197"/>
      <c r="Y16" s="134" t="str">
        <f>E16</f>
        <v>ИТОГО</v>
      </c>
      <c r="Z16" s="135">
        <f aca="true" t="shared" si="2" ref="Z16:Z23">IF(M16&gt;=N16,0,M16-N16)</f>
        <v>0</v>
      </c>
      <c r="AA16" s="135">
        <f aca="true" t="shared" si="3" ref="AA16:AA23">IF(P16&gt;=Q16,0,P16-Q16)</f>
        <v>0</v>
      </c>
      <c r="AB16" s="135">
        <f aca="true" t="shared" si="4" ref="AB16:AB23">IF(R16&gt;=S16,0,R16-S16)</f>
        <v>0</v>
      </c>
      <c r="AC16" s="135">
        <f aca="true" t="shared" si="5" ref="AC16:AC23">IF(O16&gt;=T16,0,O16-T16)</f>
        <v>0</v>
      </c>
      <c r="AD16" s="135">
        <f aca="true" t="shared" si="6" ref="AD16:AD23">IF(O16&gt;=U16,0,O16-U16)</f>
        <v>0</v>
      </c>
      <c r="AE16" s="135">
        <f aca="true" t="shared" si="7" ref="AE16:AE23">IF(U16&gt;=V16,0,U16-V16)</f>
        <v>0</v>
      </c>
    </row>
    <row r="17" spans="1:31" ht="123.75">
      <c r="A17" s="185" t="s">
        <v>487</v>
      </c>
      <c r="B17" s="186">
        <v>1</v>
      </c>
      <c r="C17" s="183" t="s">
        <v>673</v>
      </c>
      <c r="D17" s="213">
        <f aca="true" t="shared" si="8" ref="D17:D48">IF(ISERROR(VLOOKUP(C17,LesCode,2,FALSE)),"",VLOOKUP(C17,LesCode,2,FALSE))</f>
      </c>
      <c r="E17" s="185" t="s">
        <v>674</v>
      </c>
      <c r="F17" s="185" t="s">
        <v>675</v>
      </c>
      <c r="G17" s="183" t="s">
        <v>306</v>
      </c>
      <c r="H17" s="183" t="s">
        <v>676</v>
      </c>
      <c r="I17" s="148" t="s">
        <v>100</v>
      </c>
      <c r="J17" s="213" t="str">
        <f aca="true" t="shared" si="9" ref="J17:J48">IF(ISERROR(VLOOKUP(I17,КодВидИсп2,3,FALSE)),0,VLOOKUP(I17,КодВидИсп2,3,FALSE))</f>
        <v>01</v>
      </c>
      <c r="K17" s="184"/>
      <c r="L17" s="149"/>
      <c r="M17" s="149"/>
      <c r="N17" s="149"/>
      <c r="O17" s="150">
        <f aca="true" t="shared" si="10" ref="O17:O48">P17+R17</f>
        <v>5723.9</v>
      </c>
      <c r="P17" s="149">
        <v>5723.9</v>
      </c>
      <c r="Q17" s="149"/>
      <c r="R17" s="149"/>
      <c r="S17" s="149"/>
      <c r="T17" s="149">
        <v>5723.9</v>
      </c>
      <c r="U17" s="149">
        <v>5723.9</v>
      </c>
      <c r="V17" s="149">
        <v>5723.9</v>
      </c>
      <c r="W17" s="327" t="s">
        <v>677</v>
      </c>
      <c r="X17" s="316">
        <f aca="true" t="shared" si="11" ref="X17:X48">IF(ISERROR(VLOOKUP(J17,КодВидИсп,3,FALSE)),0,VLOOKUP(J17,КодВидИсп,3,FALSE))</f>
        <v>1</v>
      </c>
      <c r="Y17" s="134">
        <f aca="true" t="shared" si="12" ref="Y17:Y23">B17</f>
        <v>1</v>
      </c>
      <c r="Z17" s="135">
        <f t="shared" si="2"/>
        <v>0</v>
      </c>
      <c r="AA17" s="135">
        <f t="shared" si="3"/>
        <v>0</v>
      </c>
      <c r="AB17" s="135">
        <f t="shared" si="4"/>
        <v>0</v>
      </c>
      <c r="AC17" s="135">
        <f t="shared" si="5"/>
        <v>0</v>
      </c>
      <c r="AD17" s="135">
        <f t="shared" si="6"/>
        <v>0</v>
      </c>
      <c r="AE17" s="135">
        <f t="shared" si="7"/>
        <v>0</v>
      </c>
    </row>
    <row r="18" spans="1:31" ht="165.75">
      <c r="A18" s="185" t="s">
        <v>487</v>
      </c>
      <c r="B18" s="186">
        <v>2</v>
      </c>
      <c r="C18" s="183" t="s">
        <v>709</v>
      </c>
      <c r="D18" s="213">
        <f t="shared" si="8"/>
      </c>
      <c r="E18" s="185" t="s">
        <v>710</v>
      </c>
      <c r="F18" s="185" t="s">
        <v>711</v>
      </c>
      <c r="G18" s="319" t="s">
        <v>712</v>
      </c>
      <c r="H18" s="319" t="s">
        <v>713</v>
      </c>
      <c r="I18" s="148" t="s">
        <v>100</v>
      </c>
      <c r="J18" s="213" t="str">
        <f t="shared" si="9"/>
        <v>01</v>
      </c>
      <c r="K18" s="184"/>
      <c r="L18" s="149"/>
      <c r="M18" s="149"/>
      <c r="N18" s="149"/>
      <c r="O18" s="150">
        <f t="shared" si="10"/>
        <v>3527.7</v>
      </c>
      <c r="P18" s="149">
        <v>3527.7</v>
      </c>
      <c r="Q18" s="149"/>
      <c r="R18" s="149"/>
      <c r="S18" s="149"/>
      <c r="T18" s="149">
        <v>3527.7</v>
      </c>
      <c r="U18" s="149">
        <v>3527.7</v>
      </c>
      <c r="V18" s="149">
        <v>3527.7</v>
      </c>
      <c r="W18" s="317" t="s">
        <v>714</v>
      </c>
      <c r="X18" s="316">
        <f t="shared" si="11"/>
        <v>1</v>
      </c>
      <c r="Y18" s="134">
        <f t="shared" si="12"/>
        <v>2</v>
      </c>
      <c r="Z18" s="135">
        <f t="shared" si="2"/>
        <v>0</v>
      </c>
      <c r="AA18" s="135">
        <f t="shared" si="3"/>
        <v>0</v>
      </c>
      <c r="AB18" s="135">
        <f t="shared" si="4"/>
        <v>0</v>
      </c>
      <c r="AC18" s="135">
        <f t="shared" si="5"/>
        <v>0</v>
      </c>
      <c r="AD18" s="135">
        <f t="shared" si="6"/>
        <v>0</v>
      </c>
      <c r="AE18" s="135">
        <f t="shared" si="7"/>
        <v>0</v>
      </c>
    </row>
    <row r="19" spans="1:31" ht="409.5">
      <c r="A19" s="185" t="s">
        <v>487</v>
      </c>
      <c r="B19" s="186">
        <v>3</v>
      </c>
      <c r="C19" s="183" t="s">
        <v>578</v>
      </c>
      <c r="D19" s="213">
        <f t="shared" si="8"/>
      </c>
      <c r="E19" s="185" t="s">
        <v>629</v>
      </c>
      <c r="F19" s="185" t="s">
        <v>630</v>
      </c>
      <c r="G19" s="183" t="s">
        <v>631</v>
      </c>
      <c r="H19" s="183" t="s">
        <v>632</v>
      </c>
      <c r="I19" s="148" t="s">
        <v>100</v>
      </c>
      <c r="J19" s="213" t="str">
        <f t="shared" si="9"/>
        <v>01</v>
      </c>
      <c r="K19" s="184"/>
      <c r="L19" s="149"/>
      <c r="M19" s="149"/>
      <c r="N19" s="149"/>
      <c r="O19" s="150">
        <f t="shared" si="10"/>
        <v>2912.8</v>
      </c>
      <c r="P19" s="149">
        <v>2912.8</v>
      </c>
      <c r="Q19" s="149"/>
      <c r="R19" s="149"/>
      <c r="S19" s="149"/>
      <c r="T19" s="149"/>
      <c r="U19" s="149">
        <v>2912.8</v>
      </c>
      <c r="V19" s="149">
        <v>2912.8</v>
      </c>
      <c r="W19" s="220" t="s">
        <v>633</v>
      </c>
      <c r="X19" s="316">
        <f t="shared" si="11"/>
        <v>1</v>
      </c>
      <c r="Y19" s="134">
        <f t="shared" si="12"/>
        <v>3</v>
      </c>
      <c r="Z19" s="135">
        <f t="shared" si="2"/>
        <v>0</v>
      </c>
      <c r="AA19" s="135">
        <f t="shared" si="3"/>
        <v>0</v>
      </c>
      <c r="AB19" s="135">
        <f t="shared" si="4"/>
        <v>0</v>
      </c>
      <c r="AC19" s="135">
        <f t="shared" si="5"/>
        <v>0</v>
      </c>
      <c r="AD19" s="135">
        <f t="shared" si="6"/>
        <v>0</v>
      </c>
      <c r="AE19" s="135">
        <f t="shared" si="7"/>
        <v>0</v>
      </c>
    </row>
    <row r="20" spans="1:31" ht="78.75">
      <c r="A20" s="185" t="s">
        <v>487</v>
      </c>
      <c r="B20" s="186">
        <v>4</v>
      </c>
      <c r="C20" s="183" t="s">
        <v>673</v>
      </c>
      <c r="D20" s="213">
        <f t="shared" si="8"/>
      </c>
      <c r="E20" s="185" t="s">
        <v>687</v>
      </c>
      <c r="F20" s="185" t="s">
        <v>688</v>
      </c>
      <c r="G20" s="183" t="s">
        <v>34</v>
      </c>
      <c r="H20" s="183" t="s">
        <v>689</v>
      </c>
      <c r="I20" s="148" t="s">
        <v>100</v>
      </c>
      <c r="J20" s="213" t="str">
        <f t="shared" si="9"/>
        <v>01</v>
      </c>
      <c r="K20" s="184"/>
      <c r="L20" s="149"/>
      <c r="M20" s="149"/>
      <c r="N20" s="149"/>
      <c r="O20" s="150">
        <f t="shared" si="10"/>
        <v>2524.6</v>
      </c>
      <c r="P20" s="149">
        <v>2524.6</v>
      </c>
      <c r="Q20" s="149">
        <v>164.3</v>
      </c>
      <c r="R20" s="149"/>
      <c r="S20" s="149"/>
      <c r="T20" s="149"/>
      <c r="U20" s="149">
        <v>2524.6</v>
      </c>
      <c r="V20" s="149">
        <v>2524.6</v>
      </c>
      <c r="W20" s="324" t="s">
        <v>690</v>
      </c>
      <c r="X20" s="316">
        <f t="shared" si="11"/>
        <v>1</v>
      </c>
      <c r="Y20" s="134">
        <f t="shared" si="12"/>
        <v>4</v>
      </c>
      <c r="Z20" s="135">
        <f t="shared" si="2"/>
        <v>0</v>
      </c>
      <c r="AA20" s="135">
        <f t="shared" si="3"/>
        <v>0</v>
      </c>
      <c r="AB20" s="135">
        <f t="shared" si="4"/>
        <v>0</v>
      </c>
      <c r="AC20" s="135">
        <f t="shared" si="5"/>
        <v>0</v>
      </c>
      <c r="AD20" s="135">
        <f t="shared" si="6"/>
        <v>0</v>
      </c>
      <c r="AE20" s="135">
        <f t="shared" si="7"/>
        <v>0</v>
      </c>
    </row>
    <row r="21" spans="1:31" ht="344.25">
      <c r="A21" s="185" t="s">
        <v>487</v>
      </c>
      <c r="B21" s="186">
        <v>5</v>
      </c>
      <c r="C21" s="183" t="s">
        <v>489</v>
      </c>
      <c r="D21" s="213">
        <f t="shared" si="8"/>
      </c>
      <c r="E21" s="185" t="s">
        <v>490</v>
      </c>
      <c r="F21" s="185" t="s">
        <v>491</v>
      </c>
      <c r="G21" s="183" t="s">
        <v>165</v>
      </c>
      <c r="H21" s="183" t="s">
        <v>492</v>
      </c>
      <c r="I21" s="148" t="s">
        <v>100</v>
      </c>
      <c r="J21" s="213" t="str">
        <f t="shared" si="9"/>
        <v>01</v>
      </c>
      <c r="K21" s="184"/>
      <c r="L21" s="149"/>
      <c r="M21" s="149"/>
      <c r="N21" s="149"/>
      <c r="O21" s="150">
        <f t="shared" si="10"/>
        <v>2356.9</v>
      </c>
      <c r="P21" s="149">
        <v>2356.9</v>
      </c>
      <c r="Q21" s="149"/>
      <c r="R21" s="149"/>
      <c r="S21" s="149"/>
      <c r="T21" s="149">
        <v>2356.9</v>
      </c>
      <c r="U21" s="149">
        <v>2356.9</v>
      </c>
      <c r="V21" s="149">
        <v>2356.9</v>
      </c>
      <c r="W21" s="328" t="s">
        <v>799</v>
      </c>
      <c r="X21" s="316">
        <f t="shared" si="11"/>
        <v>1</v>
      </c>
      <c r="Y21" s="134">
        <f t="shared" si="12"/>
        <v>5</v>
      </c>
      <c r="Z21" s="135">
        <f t="shared" si="2"/>
        <v>0</v>
      </c>
      <c r="AA21" s="135">
        <f t="shared" si="3"/>
        <v>0</v>
      </c>
      <c r="AB21" s="135">
        <f t="shared" si="4"/>
        <v>0</v>
      </c>
      <c r="AC21" s="135">
        <f t="shared" si="5"/>
        <v>0</v>
      </c>
      <c r="AD21" s="135">
        <f t="shared" si="6"/>
        <v>0</v>
      </c>
      <c r="AE21" s="135">
        <f t="shared" si="7"/>
        <v>0</v>
      </c>
    </row>
    <row r="22" spans="1:31" ht="267.75">
      <c r="A22" s="185" t="s">
        <v>487</v>
      </c>
      <c r="B22" s="186">
        <v>6</v>
      </c>
      <c r="C22" s="183" t="s">
        <v>732</v>
      </c>
      <c r="D22" s="213">
        <f t="shared" si="8"/>
      </c>
      <c r="E22" s="185" t="s">
        <v>733</v>
      </c>
      <c r="F22" s="185" t="s">
        <v>734</v>
      </c>
      <c r="G22" s="183"/>
      <c r="H22" s="183"/>
      <c r="I22" s="148" t="s">
        <v>100</v>
      </c>
      <c r="J22" s="213" t="str">
        <f t="shared" si="9"/>
        <v>01</v>
      </c>
      <c r="K22" s="184"/>
      <c r="L22" s="149"/>
      <c r="M22" s="149"/>
      <c r="N22" s="149"/>
      <c r="O22" s="150">
        <f t="shared" si="10"/>
        <v>2082.1</v>
      </c>
      <c r="P22" s="149">
        <v>2082.1</v>
      </c>
      <c r="Q22" s="149"/>
      <c r="R22" s="149"/>
      <c r="S22" s="149"/>
      <c r="T22" s="149">
        <v>2082.1</v>
      </c>
      <c r="U22" s="149">
        <v>2082.1</v>
      </c>
      <c r="V22" s="149">
        <v>2082.1</v>
      </c>
      <c r="W22" s="220" t="s">
        <v>735</v>
      </c>
      <c r="X22" s="316">
        <f t="shared" si="11"/>
        <v>1</v>
      </c>
      <c r="Y22" s="134">
        <f t="shared" si="12"/>
        <v>6</v>
      </c>
      <c r="Z22" s="135">
        <f t="shared" si="2"/>
        <v>0</v>
      </c>
      <c r="AA22" s="135">
        <f t="shared" si="3"/>
        <v>0</v>
      </c>
      <c r="AB22" s="135">
        <f t="shared" si="4"/>
        <v>0</v>
      </c>
      <c r="AC22" s="135">
        <f t="shared" si="5"/>
        <v>0</v>
      </c>
      <c r="AD22" s="135">
        <f t="shared" si="6"/>
        <v>0</v>
      </c>
      <c r="AE22" s="135">
        <f t="shared" si="7"/>
        <v>0</v>
      </c>
    </row>
    <row r="23" spans="1:31" ht="63.75">
      <c r="A23" s="185" t="s">
        <v>487</v>
      </c>
      <c r="B23" s="186">
        <v>7</v>
      </c>
      <c r="C23" s="183" t="s">
        <v>769</v>
      </c>
      <c r="D23" s="213">
        <f t="shared" si="8"/>
      </c>
      <c r="E23" s="185" t="s">
        <v>770</v>
      </c>
      <c r="F23" s="185" t="s">
        <v>771</v>
      </c>
      <c r="G23" s="183" t="s">
        <v>772</v>
      </c>
      <c r="H23" s="183" t="s">
        <v>773</v>
      </c>
      <c r="I23" s="148" t="s">
        <v>100</v>
      </c>
      <c r="J23" s="213" t="str">
        <f t="shared" si="9"/>
        <v>01</v>
      </c>
      <c r="K23" s="184"/>
      <c r="L23" s="149"/>
      <c r="M23" s="149"/>
      <c r="N23" s="149"/>
      <c r="O23" s="150">
        <f t="shared" si="10"/>
        <v>1703.3</v>
      </c>
      <c r="P23" s="149">
        <v>1703.3</v>
      </c>
      <c r="Q23" s="149"/>
      <c r="R23" s="149"/>
      <c r="S23" s="149"/>
      <c r="T23" s="149"/>
      <c r="U23" s="149">
        <v>1703.3</v>
      </c>
      <c r="V23" s="149">
        <v>1703.3</v>
      </c>
      <c r="W23" s="220" t="s">
        <v>774</v>
      </c>
      <c r="X23" s="316">
        <f t="shared" si="11"/>
        <v>1</v>
      </c>
      <c r="Y23" s="134">
        <f t="shared" si="12"/>
        <v>7</v>
      </c>
      <c r="Z23" s="135">
        <f t="shared" si="2"/>
        <v>0</v>
      </c>
      <c r="AA23" s="135">
        <f t="shared" si="3"/>
        <v>0</v>
      </c>
      <c r="AB23" s="135">
        <f t="shared" si="4"/>
        <v>0</v>
      </c>
      <c r="AC23" s="135">
        <f t="shared" si="5"/>
        <v>0</v>
      </c>
      <c r="AD23" s="135">
        <f t="shared" si="6"/>
        <v>0</v>
      </c>
      <c r="AE23" s="135">
        <f t="shared" si="7"/>
        <v>0</v>
      </c>
    </row>
    <row r="24" spans="1:31" ht="127.5">
      <c r="A24" s="185" t="s">
        <v>487</v>
      </c>
      <c r="B24" s="186">
        <v>8</v>
      </c>
      <c r="C24" s="183" t="s">
        <v>638</v>
      </c>
      <c r="D24" s="213">
        <f t="shared" si="8"/>
      </c>
      <c r="E24" s="185" t="s">
        <v>639</v>
      </c>
      <c r="F24" s="185" t="s">
        <v>640</v>
      </c>
      <c r="G24" s="183" t="s">
        <v>174</v>
      </c>
      <c r="H24" s="183" t="s">
        <v>641</v>
      </c>
      <c r="I24" s="148" t="s">
        <v>100</v>
      </c>
      <c r="J24" s="213" t="str">
        <f t="shared" si="9"/>
        <v>01</v>
      </c>
      <c r="K24" s="184"/>
      <c r="L24" s="149"/>
      <c r="M24" s="149"/>
      <c r="N24" s="149"/>
      <c r="O24" s="150">
        <f t="shared" si="10"/>
        <v>1513.2</v>
      </c>
      <c r="P24" s="149">
        <v>1513.2</v>
      </c>
      <c r="Q24" s="149"/>
      <c r="R24" s="149"/>
      <c r="S24" s="149"/>
      <c r="T24" s="149"/>
      <c r="U24" s="149">
        <v>1513.2</v>
      </c>
      <c r="V24" s="149">
        <v>1513.2</v>
      </c>
      <c r="W24" s="220" t="s">
        <v>642</v>
      </c>
      <c r="X24" s="316">
        <f t="shared" si="11"/>
        <v>1</v>
      </c>
      <c r="Y24" s="134">
        <f aca="true" t="shared" si="13" ref="Y24:Y36">B24</f>
        <v>8</v>
      </c>
      <c r="Z24" s="135">
        <f aca="true" t="shared" si="14" ref="Z24:Z36">IF(M24&gt;=N24,0,M24-N24)</f>
        <v>0</v>
      </c>
      <c r="AA24" s="135">
        <f aca="true" t="shared" si="15" ref="AA24:AA36">IF(P24&gt;=Q24,0,P24-Q24)</f>
        <v>0</v>
      </c>
      <c r="AB24" s="135">
        <f aca="true" t="shared" si="16" ref="AB24:AB36">IF(R24&gt;=S24,0,R24-S24)</f>
        <v>0</v>
      </c>
      <c r="AC24" s="135">
        <f aca="true" t="shared" si="17" ref="AC24:AC36">IF(O24&gt;=T24,0,O24-T24)</f>
        <v>0</v>
      </c>
      <c r="AD24" s="135">
        <f aca="true" t="shared" si="18" ref="AD24:AD36">IF(O24&gt;=U24,0,O24-U24)</f>
        <v>0</v>
      </c>
      <c r="AE24" s="135">
        <f aca="true" t="shared" si="19" ref="AE24:AE36">IF(U24&gt;=V24,0,U24-V24)</f>
        <v>0</v>
      </c>
    </row>
    <row r="25" spans="1:31" ht="409.5">
      <c r="A25" s="185" t="s">
        <v>487</v>
      </c>
      <c r="B25" s="186">
        <v>9</v>
      </c>
      <c r="C25" s="183" t="s">
        <v>578</v>
      </c>
      <c r="D25" s="213">
        <f t="shared" si="8"/>
      </c>
      <c r="E25" s="185" t="s">
        <v>595</v>
      </c>
      <c r="F25" s="185" t="s">
        <v>596</v>
      </c>
      <c r="G25" s="319" t="s">
        <v>326</v>
      </c>
      <c r="H25" s="319" t="s">
        <v>587</v>
      </c>
      <c r="I25" s="148" t="s">
        <v>100</v>
      </c>
      <c r="J25" s="213" t="str">
        <f t="shared" si="9"/>
        <v>01</v>
      </c>
      <c r="K25" s="184"/>
      <c r="L25" s="149"/>
      <c r="M25" s="149"/>
      <c r="N25" s="149"/>
      <c r="O25" s="150">
        <f t="shared" si="10"/>
        <v>1376.2</v>
      </c>
      <c r="P25" s="149">
        <v>1376.2</v>
      </c>
      <c r="Q25" s="149">
        <v>873.5</v>
      </c>
      <c r="R25" s="149"/>
      <c r="S25" s="149"/>
      <c r="T25" s="149"/>
      <c r="U25" s="149">
        <v>1376.2</v>
      </c>
      <c r="V25" s="149">
        <v>1376.2</v>
      </c>
      <c r="W25" s="320" t="s">
        <v>597</v>
      </c>
      <c r="X25" s="316">
        <f t="shared" si="11"/>
        <v>1</v>
      </c>
      <c r="Y25" s="134">
        <f t="shared" si="13"/>
        <v>9</v>
      </c>
      <c r="Z25" s="135">
        <f t="shared" si="14"/>
        <v>0</v>
      </c>
      <c r="AA25" s="135">
        <f t="shared" si="15"/>
        <v>0</v>
      </c>
      <c r="AB25" s="135">
        <f t="shared" si="16"/>
        <v>0</v>
      </c>
      <c r="AC25" s="135">
        <f t="shared" si="17"/>
        <v>0</v>
      </c>
      <c r="AD25" s="135">
        <f t="shared" si="18"/>
        <v>0</v>
      </c>
      <c r="AE25" s="135">
        <f t="shared" si="19"/>
        <v>0</v>
      </c>
    </row>
    <row r="26" spans="1:31" ht="153">
      <c r="A26" s="185" t="s">
        <v>487</v>
      </c>
      <c r="B26" s="186">
        <v>10</v>
      </c>
      <c r="C26" s="183" t="s">
        <v>709</v>
      </c>
      <c r="D26" s="213">
        <f t="shared" si="8"/>
      </c>
      <c r="E26" s="185" t="s">
        <v>720</v>
      </c>
      <c r="F26" s="185" t="s">
        <v>721</v>
      </c>
      <c r="G26" s="319" t="s">
        <v>722</v>
      </c>
      <c r="H26" s="319" t="s">
        <v>723</v>
      </c>
      <c r="I26" s="148" t="s">
        <v>100</v>
      </c>
      <c r="J26" s="213" t="str">
        <f t="shared" si="9"/>
        <v>01</v>
      </c>
      <c r="K26" s="184"/>
      <c r="L26" s="149"/>
      <c r="M26" s="149"/>
      <c r="N26" s="149"/>
      <c r="O26" s="150">
        <f t="shared" si="10"/>
        <v>1232.5</v>
      </c>
      <c r="P26" s="149">
        <v>1232.5</v>
      </c>
      <c r="Q26" s="149"/>
      <c r="R26" s="149"/>
      <c r="S26" s="149"/>
      <c r="T26" s="149">
        <v>1232.5</v>
      </c>
      <c r="U26" s="149">
        <v>1232.5</v>
      </c>
      <c r="V26" s="149">
        <v>1232.5</v>
      </c>
      <c r="W26" s="317" t="s">
        <v>724</v>
      </c>
      <c r="X26" s="316">
        <f t="shared" si="11"/>
        <v>1</v>
      </c>
      <c r="Y26" s="134">
        <f t="shared" si="13"/>
        <v>10</v>
      </c>
      <c r="Z26" s="135">
        <f t="shared" si="14"/>
        <v>0</v>
      </c>
      <c r="AA26" s="135">
        <f t="shared" si="15"/>
        <v>0</v>
      </c>
      <c r="AB26" s="135">
        <f t="shared" si="16"/>
        <v>0</v>
      </c>
      <c r="AC26" s="135">
        <f t="shared" si="17"/>
        <v>0</v>
      </c>
      <c r="AD26" s="135">
        <f t="shared" si="18"/>
        <v>0</v>
      </c>
      <c r="AE26" s="135">
        <f t="shared" si="19"/>
        <v>0</v>
      </c>
    </row>
    <row r="27" spans="1:31" ht="153">
      <c r="A27" s="185" t="s">
        <v>487</v>
      </c>
      <c r="B27" s="186">
        <v>11</v>
      </c>
      <c r="C27" s="183" t="s">
        <v>578</v>
      </c>
      <c r="D27" s="213">
        <f t="shared" si="8"/>
      </c>
      <c r="E27" s="185" t="s">
        <v>602</v>
      </c>
      <c r="F27" s="185" t="s">
        <v>603</v>
      </c>
      <c r="G27" s="319" t="s">
        <v>581</v>
      </c>
      <c r="H27" s="319" t="s">
        <v>604</v>
      </c>
      <c r="I27" s="148" t="s">
        <v>100</v>
      </c>
      <c r="J27" s="213" t="str">
        <f t="shared" si="9"/>
        <v>01</v>
      </c>
      <c r="K27" s="184"/>
      <c r="L27" s="149"/>
      <c r="M27" s="149"/>
      <c r="N27" s="149"/>
      <c r="O27" s="150">
        <f t="shared" si="10"/>
        <v>1218.4</v>
      </c>
      <c r="P27" s="149">
        <v>1218.4</v>
      </c>
      <c r="Q27" s="149"/>
      <c r="R27" s="149"/>
      <c r="S27" s="149"/>
      <c r="T27" s="149">
        <v>1218.4</v>
      </c>
      <c r="U27" s="149">
        <v>1218.4</v>
      </c>
      <c r="V27" s="149">
        <v>1218.4</v>
      </c>
      <c r="W27" s="320" t="s">
        <v>605</v>
      </c>
      <c r="X27" s="316">
        <f t="shared" si="11"/>
        <v>1</v>
      </c>
      <c r="Y27" s="134">
        <f t="shared" si="13"/>
        <v>11</v>
      </c>
      <c r="Z27" s="135">
        <f t="shared" si="14"/>
        <v>0</v>
      </c>
      <c r="AA27" s="135">
        <f t="shared" si="15"/>
        <v>0</v>
      </c>
      <c r="AB27" s="135">
        <f t="shared" si="16"/>
        <v>0</v>
      </c>
      <c r="AC27" s="135">
        <f t="shared" si="17"/>
        <v>0</v>
      </c>
      <c r="AD27" s="135">
        <f t="shared" si="18"/>
        <v>0</v>
      </c>
      <c r="AE27" s="135">
        <f t="shared" si="19"/>
        <v>0</v>
      </c>
    </row>
    <row r="28" spans="1:31" ht="140.25">
      <c r="A28" s="185" t="s">
        <v>487</v>
      </c>
      <c r="B28" s="186">
        <v>12</v>
      </c>
      <c r="C28" s="183" t="s">
        <v>546</v>
      </c>
      <c r="D28" s="213">
        <f t="shared" si="8"/>
      </c>
      <c r="E28" s="185" t="s">
        <v>551</v>
      </c>
      <c r="F28" s="185" t="s">
        <v>552</v>
      </c>
      <c r="G28" s="183" t="s">
        <v>553</v>
      </c>
      <c r="H28" s="183" t="s">
        <v>554</v>
      </c>
      <c r="I28" s="148" t="s">
        <v>100</v>
      </c>
      <c r="J28" s="213" t="str">
        <f t="shared" si="9"/>
        <v>01</v>
      </c>
      <c r="K28" s="184"/>
      <c r="L28" s="149"/>
      <c r="M28" s="149"/>
      <c r="N28" s="149"/>
      <c r="O28" s="150">
        <f t="shared" si="10"/>
        <v>1211.9</v>
      </c>
      <c r="P28" s="149">
        <v>1211.9</v>
      </c>
      <c r="Q28" s="149"/>
      <c r="R28" s="149"/>
      <c r="S28" s="149"/>
      <c r="T28" s="149"/>
      <c r="U28" s="149">
        <v>1211.9</v>
      </c>
      <c r="V28" s="149">
        <v>1211.9</v>
      </c>
      <c r="W28" s="151" t="s">
        <v>555</v>
      </c>
      <c r="X28" s="316">
        <f t="shared" si="11"/>
        <v>1</v>
      </c>
      <c r="Y28" s="134">
        <f t="shared" si="13"/>
        <v>12</v>
      </c>
      <c r="Z28" s="135">
        <f t="shared" si="14"/>
        <v>0</v>
      </c>
      <c r="AA28" s="135">
        <f t="shared" si="15"/>
        <v>0</v>
      </c>
      <c r="AB28" s="135">
        <f t="shared" si="16"/>
        <v>0</v>
      </c>
      <c r="AC28" s="135">
        <f t="shared" si="17"/>
        <v>0</v>
      </c>
      <c r="AD28" s="135">
        <f t="shared" si="18"/>
        <v>0</v>
      </c>
      <c r="AE28" s="135">
        <f t="shared" si="19"/>
        <v>0</v>
      </c>
    </row>
    <row r="29" spans="1:31" ht="102">
      <c r="A29" s="185" t="s">
        <v>487</v>
      </c>
      <c r="B29" s="186">
        <v>13</v>
      </c>
      <c r="C29" s="183" t="s">
        <v>489</v>
      </c>
      <c r="D29" s="213">
        <f t="shared" si="8"/>
      </c>
      <c r="E29" s="185" t="s">
        <v>493</v>
      </c>
      <c r="F29" s="185" t="s">
        <v>494</v>
      </c>
      <c r="G29" s="183" t="s">
        <v>306</v>
      </c>
      <c r="H29" s="183" t="s">
        <v>495</v>
      </c>
      <c r="I29" s="148" t="s">
        <v>100</v>
      </c>
      <c r="J29" s="213" t="str">
        <f t="shared" si="9"/>
        <v>01</v>
      </c>
      <c r="K29" s="184"/>
      <c r="L29" s="149"/>
      <c r="M29" s="149"/>
      <c r="N29" s="149"/>
      <c r="O29" s="150">
        <f t="shared" si="10"/>
        <v>1122.1</v>
      </c>
      <c r="P29" s="149">
        <v>1122.1</v>
      </c>
      <c r="Q29" s="149"/>
      <c r="R29" s="149"/>
      <c r="S29" s="149"/>
      <c r="T29" s="149">
        <v>1122.1</v>
      </c>
      <c r="U29" s="149">
        <v>1122.1</v>
      </c>
      <c r="V29" s="149">
        <v>1122.1</v>
      </c>
      <c r="W29" s="151" t="s">
        <v>496</v>
      </c>
      <c r="X29" s="316">
        <f t="shared" si="11"/>
        <v>1</v>
      </c>
      <c r="Y29" s="134">
        <f t="shared" si="13"/>
        <v>13</v>
      </c>
      <c r="Z29" s="135">
        <f t="shared" si="14"/>
        <v>0</v>
      </c>
      <c r="AA29" s="135">
        <f t="shared" si="15"/>
        <v>0</v>
      </c>
      <c r="AB29" s="135">
        <f t="shared" si="16"/>
        <v>0</v>
      </c>
      <c r="AC29" s="135">
        <f t="shared" si="17"/>
        <v>0</v>
      </c>
      <c r="AD29" s="135">
        <f t="shared" si="18"/>
        <v>0</v>
      </c>
      <c r="AE29" s="135">
        <f t="shared" si="19"/>
        <v>0</v>
      </c>
    </row>
    <row r="30" spans="1:31" ht="89.25">
      <c r="A30" s="185" t="s">
        <v>487</v>
      </c>
      <c r="B30" s="186">
        <v>14</v>
      </c>
      <c r="C30" s="183" t="s">
        <v>578</v>
      </c>
      <c r="D30" s="213">
        <f t="shared" si="8"/>
      </c>
      <c r="E30" s="185" t="s">
        <v>579</v>
      </c>
      <c r="F30" s="185" t="s">
        <v>580</v>
      </c>
      <c r="G30" s="319" t="s">
        <v>581</v>
      </c>
      <c r="H30" s="319" t="s">
        <v>582</v>
      </c>
      <c r="I30" s="148" t="s">
        <v>100</v>
      </c>
      <c r="J30" s="213" t="str">
        <f t="shared" si="9"/>
        <v>01</v>
      </c>
      <c r="K30" s="184"/>
      <c r="L30" s="149"/>
      <c r="M30" s="149"/>
      <c r="N30" s="149"/>
      <c r="O30" s="150">
        <f t="shared" si="10"/>
        <v>1118.1</v>
      </c>
      <c r="P30" s="149">
        <v>1118.1</v>
      </c>
      <c r="Q30" s="149">
        <v>192</v>
      </c>
      <c r="R30" s="149"/>
      <c r="S30" s="149"/>
      <c r="T30" s="149">
        <v>1118.1</v>
      </c>
      <c r="U30" s="149">
        <v>1118.1</v>
      </c>
      <c r="V30" s="149">
        <v>1118.1</v>
      </c>
      <c r="W30" s="320" t="s">
        <v>583</v>
      </c>
      <c r="X30" s="316">
        <f t="shared" si="11"/>
        <v>1</v>
      </c>
      <c r="Y30" s="134">
        <f t="shared" si="13"/>
        <v>14</v>
      </c>
      <c r="Z30" s="135">
        <f t="shared" si="14"/>
        <v>0</v>
      </c>
      <c r="AA30" s="135">
        <f t="shared" si="15"/>
        <v>0</v>
      </c>
      <c r="AB30" s="135">
        <f t="shared" si="16"/>
        <v>0</v>
      </c>
      <c r="AC30" s="135">
        <f t="shared" si="17"/>
        <v>0</v>
      </c>
      <c r="AD30" s="135">
        <f t="shared" si="18"/>
        <v>0</v>
      </c>
      <c r="AE30" s="135">
        <f t="shared" si="19"/>
        <v>0</v>
      </c>
    </row>
    <row r="31" spans="1:31" ht="102" thickBot="1">
      <c r="A31" s="185" t="s">
        <v>487</v>
      </c>
      <c r="B31" s="186">
        <v>15</v>
      </c>
      <c r="C31" s="183" t="s">
        <v>673</v>
      </c>
      <c r="D31" s="213">
        <f t="shared" si="8"/>
      </c>
      <c r="E31" s="185" t="s">
        <v>678</v>
      </c>
      <c r="F31" s="185" t="s">
        <v>679</v>
      </c>
      <c r="G31" s="183"/>
      <c r="H31" s="183" t="s">
        <v>680</v>
      </c>
      <c r="I31" s="148" t="s">
        <v>100</v>
      </c>
      <c r="J31" s="213" t="str">
        <f t="shared" si="9"/>
        <v>01</v>
      </c>
      <c r="K31" s="184"/>
      <c r="L31" s="149"/>
      <c r="M31" s="149"/>
      <c r="N31" s="149"/>
      <c r="O31" s="150">
        <f t="shared" si="10"/>
        <v>1066.6</v>
      </c>
      <c r="P31" s="149">
        <v>1066.6</v>
      </c>
      <c r="Q31" s="149"/>
      <c r="R31" s="149"/>
      <c r="S31" s="149"/>
      <c r="T31" s="149">
        <v>1066.6</v>
      </c>
      <c r="U31" s="149">
        <v>1066.6</v>
      </c>
      <c r="V31" s="149">
        <v>1066.6</v>
      </c>
      <c r="W31" s="324" t="s">
        <v>681</v>
      </c>
      <c r="X31" s="316">
        <f t="shared" si="11"/>
        <v>1</v>
      </c>
      <c r="Y31" s="134">
        <f t="shared" si="13"/>
        <v>15</v>
      </c>
      <c r="Z31" s="135">
        <f t="shared" si="14"/>
        <v>0</v>
      </c>
      <c r="AA31" s="135">
        <f t="shared" si="15"/>
        <v>0</v>
      </c>
      <c r="AB31" s="135">
        <f t="shared" si="16"/>
        <v>0</v>
      </c>
      <c r="AC31" s="135">
        <f t="shared" si="17"/>
        <v>0</v>
      </c>
      <c r="AD31" s="135">
        <f t="shared" si="18"/>
        <v>0</v>
      </c>
      <c r="AE31" s="135">
        <f t="shared" si="19"/>
        <v>0</v>
      </c>
    </row>
    <row r="32" spans="1:31" ht="102.75" thickBot="1">
      <c r="A32" s="185" t="s">
        <v>487</v>
      </c>
      <c r="B32" s="186">
        <v>16</v>
      </c>
      <c r="C32" s="183" t="s">
        <v>746</v>
      </c>
      <c r="D32" s="213">
        <f t="shared" si="8"/>
      </c>
      <c r="E32" s="185" t="s">
        <v>747</v>
      </c>
      <c r="F32" s="185" t="s">
        <v>748</v>
      </c>
      <c r="G32" s="183" t="s">
        <v>749</v>
      </c>
      <c r="H32" s="183" t="s">
        <v>680</v>
      </c>
      <c r="I32" s="148" t="s">
        <v>100</v>
      </c>
      <c r="J32" s="213" t="str">
        <f t="shared" si="9"/>
        <v>01</v>
      </c>
      <c r="K32" s="184"/>
      <c r="L32" s="149"/>
      <c r="M32" s="149"/>
      <c r="N32" s="149"/>
      <c r="O32" s="150">
        <f t="shared" si="10"/>
        <v>1027.8</v>
      </c>
      <c r="P32" s="149">
        <v>1027.8</v>
      </c>
      <c r="Q32" s="149"/>
      <c r="R32" s="149"/>
      <c r="S32" s="149"/>
      <c r="T32" s="149">
        <v>1027.8</v>
      </c>
      <c r="U32" s="149">
        <v>1027.8</v>
      </c>
      <c r="V32" s="149">
        <v>1027.8</v>
      </c>
      <c r="W32" s="330" t="s">
        <v>750</v>
      </c>
      <c r="X32" s="316">
        <f t="shared" si="11"/>
        <v>1</v>
      </c>
      <c r="Y32" s="134">
        <f t="shared" si="13"/>
        <v>16</v>
      </c>
      <c r="Z32" s="135">
        <f t="shared" si="14"/>
        <v>0</v>
      </c>
      <c r="AA32" s="135">
        <f t="shared" si="15"/>
        <v>0</v>
      </c>
      <c r="AB32" s="135">
        <f t="shared" si="16"/>
        <v>0</v>
      </c>
      <c r="AC32" s="135">
        <f t="shared" si="17"/>
        <v>0</v>
      </c>
      <c r="AD32" s="135">
        <f t="shared" si="18"/>
        <v>0</v>
      </c>
      <c r="AE32" s="135">
        <f t="shared" si="19"/>
        <v>0</v>
      </c>
    </row>
    <row r="33" spans="1:31" ht="165.75">
      <c r="A33" s="185" t="s">
        <v>487</v>
      </c>
      <c r="B33" s="186">
        <v>17</v>
      </c>
      <c r="C33" s="183" t="s">
        <v>655</v>
      </c>
      <c r="D33" s="213">
        <f t="shared" si="8"/>
      </c>
      <c r="E33" s="185" t="s">
        <v>656</v>
      </c>
      <c r="F33" s="185" t="s">
        <v>657</v>
      </c>
      <c r="G33" s="183" t="s">
        <v>658</v>
      </c>
      <c r="H33" s="183" t="s">
        <v>613</v>
      </c>
      <c r="I33" s="148" t="s">
        <v>100</v>
      </c>
      <c r="J33" s="213" t="str">
        <f t="shared" si="9"/>
        <v>01</v>
      </c>
      <c r="K33" s="184"/>
      <c r="L33" s="149"/>
      <c r="M33" s="149"/>
      <c r="N33" s="149"/>
      <c r="O33" s="150">
        <f t="shared" si="10"/>
        <v>856.7</v>
      </c>
      <c r="P33" s="149">
        <v>856.7</v>
      </c>
      <c r="Q33" s="149"/>
      <c r="R33" s="149"/>
      <c r="S33" s="149"/>
      <c r="T33" s="149">
        <v>856.7</v>
      </c>
      <c r="U33" s="149">
        <v>856.7</v>
      </c>
      <c r="V33" s="149">
        <v>856.7</v>
      </c>
      <c r="W33" s="220" t="s">
        <v>659</v>
      </c>
      <c r="X33" s="316">
        <f t="shared" si="11"/>
        <v>1</v>
      </c>
      <c r="Y33" s="134">
        <f t="shared" si="13"/>
        <v>17</v>
      </c>
      <c r="Z33" s="135">
        <f t="shared" si="14"/>
        <v>0</v>
      </c>
      <c r="AA33" s="135">
        <f t="shared" si="15"/>
        <v>0</v>
      </c>
      <c r="AB33" s="135">
        <f t="shared" si="16"/>
        <v>0</v>
      </c>
      <c r="AC33" s="135">
        <f t="shared" si="17"/>
        <v>0</v>
      </c>
      <c r="AD33" s="135">
        <f t="shared" si="18"/>
        <v>0</v>
      </c>
      <c r="AE33" s="135">
        <f t="shared" si="19"/>
        <v>0</v>
      </c>
    </row>
    <row r="34" spans="1:31" ht="409.5">
      <c r="A34" s="185" t="s">
        <v>487</v>
      </c>
      <c r="B34" s="186">
        <v>18</v>
      </c>
      <c r="C34" s="183" t="s">
        <v>502</v>
      </c>
      <c r="D34" s="213">
        <f t="shared" si="8"/>
      </c>
      <c r="E34" s="185" t="s">
        <v>503</v>
      </c>
      <c r="F34" s="185" t="s">
        <v>504</v>
      </c>
      <c r="G34" s="183"/>
      <c r="H34" s="183"/>
      <c r="I34" s="148" t="s">
        <v>100</v>
      </c>
      <c r="J34" s="213" t="str">
        <f t="shared" si="9"/>
        <v>01</v>
      </c>
      <c r="K34" s="184"/>
      <c r="L34" s="149"/>
      <c r="M34" s="149"/>
      <c r="N34" s="149"/>
      <c r="O34" s="150">
        <f t="shared" si="10"/>
        <v>822</v>
      </c>
      <c r="P34" s="149">
        <v>822</v>
      </c>
      <c r="Q34" s="149"/>
      <c r="R34" s="149"/>
      <c r="S34" s="149"/>
      <c r="T34" s="149"/>
      <c r="U34" s="149">
        <v>822</v>
      </c>
      <c r="V34" s="149">
        <v>822</v>
      </c>
      <c r="W34" s="220" t="s">
        <v>505</v>
      </c>
      <c r="X34" s="316">
        <f t="shared" si="11"/>
        <v>1</v>
      </c>
      <c r="Y34" s="134">
        <f t="shared" si="13"/>
        <v>18</v>
      </c>
      <c r="Z34" s="135">
        <f t="shared" si="14"/>
        <v>0</v>
      </c>
      <c r="AA34" s="135">
        <f t="shared" si="15"/>
        <v>0</v>
      </c>
      <c r="AB34" s="135">
        <f t="shared" si="16"/>
        <v>0</v>
      </c>
      <c r="AC34" s="135">
        <f t="shared" si="17"/>
        <v>0</v>
      </c>
      <c r="AD34" s="135">
        <f t="shared" si="18"/>
        <v>0</v>
      </c>
      <c r="AE34" s="135">
        <f t="shared" si="19"/>
        <v>0</v>
      </c>
    </row>
    <row r="35" spans="1:31" ht="153">
      <c r="A35" s="185" t="s">
        <v>487</v>
      </c>
      <c r="B35" s="186">
        <v>19</v>
      </c>
      <c r="C35" s="183" t="s">
        <v>769</v>
      </c>
      <c r="D35" s="213">
        <f t="shared" si="8"/>
      </c>
      <c r="E35" s="185" t="s">
        <v>775</v>
      </c>
      <c r="F35" s="185" t="s">
        <v>776</v>
      </c>
      <c r="G35" s="183" t="s">
        <v>777</v>
      </c>
      <c r="H35" s="183" t="s">
        <v>778</v>
      </c>
      <c r="I35" s="148" t="s">
        <v>100</v>
      </c>
      <c r="J35" s="213" t="str">
        <f t="shared" si="9"/>
        <v>01</v>
      </c>
      <c r="K35" s="184"/>
      <c r="L35" s="149"/>
      <c r="M35" s="149"/>
      <c r="N35" s="149"/>
      <c r="O35" s="150">
        <f t="shared" si="10"/>
        <v>768.5</v>
      </c>
      <c r="P35" s="149">
        <v>768.5</v>
      </c>
      <c r="Q35" s="149"/>
      <c r="R35" s="149"/>
      <c r="S35" s="149"/>
      <c r="T35" s="149"/>
      <c r="U35" s="149">
        <v>768.5</v>
      </c>
      <c r="V35" s="149">
        <v>768.5</v>
      </c>
      <c r="W35" s="220" t="s">
        <v>779</v>
      </c>
      <c r="X35" s="316">
        <f t="shared" si="11"/>
        <v>1</v>
      </c>
      <c r="Y35" s="134">
        <f t="shared" si="13"/>
        <v>19</v>
      </c>
      <c r="Z35" s="135">
        <f t="shared" si="14"/>
        <v>0</v>
      </c>
      <c r="AA35" s="135">
        <f t="shared" si="15"/>
        <v>0</v>
      </c>
      <c r="AB35" s="135">
        <f t="shared" si="16"/>
        <v>0</v>
      </c>
      <c r="AC35" s="135">
        <f t="shared" si="17"/>
        <v>0</v>
      </c>
      <c r="AD35" s="135">
        <f t="shared" si="18"/>
        <v>0</v>
      </c>
      <c r="AE35" s="135">
        <f t="shared" si="19"/>
        <v>0</v>
      </c>
    </row>
    <row r="36" spans="1:31" ht="127.5">
      <c r="A36" s="185" t="s">
        <v>487</v>
      </c>
      <c r="B36" s="186">
        <v>20</v>
      </c>
      <c r="C36" s="183" t="s">
        <v>521</v>
      </c>
      <c r="D36" s="213">
        <f t="shared" si="8"/>
      </c>
      <c r="E36" s="185" t="s">
        <v>529</v>
      </c>
      <c r="F36" s="185" t="s">
        <v>530</v>
      </c>
      <c r="G36" s="183" t="s">
        <v>537</v>
      </c>
      <c r="H36" s="183" t="s">
        <v>538</v>
      </c>
      <c r="I36" s="148" t="s">
        <v>100</v>
      </c>
      <c r="J36" s="213" t="str">
        <f t="shared" si="9"/>
        <v>01</v>
      </c>
      <c r="K36" s="184"/>
      <c r="L36" s="149"/>
      <c r="M36" s="149"/>
      <c r="N36" s="149"/>
      <c r="O36" s="150">
        <f t="shared" si="10"/>
        <v>642.9</v>
      </c>
      <c r="P36" s="149">
        <v>642.9</v>
      </c>
      <c r="Q36" s="149"/>
      <c r="R36" s="149"/>
      <c r="S36" s="149"/>
      <c r="T36" s="149"/>
      <c r="U36" s="149">
        <v>642.9</v>
      </c>
      <c r="V36" s="149">
        <v>642.9</v>
      </c>
      <c r="W36" s="220" t="s">
        <v>797</v>
      </c>
      <c r="X36" s="316">
        <f t="shared" si="11"/>
        <v>1</v>
      </c>
      <c r="Y36" s="134">
        <f t="shared" si="13"/>
        <v>20</v>
      </c>
      <c r="Z36" s="135">
        <f t="shared" si="14"/>
        <v>0</v>
      </c>
      <c r="AA36" s="135">
        <f t="shared" si="15"/>
        <v>0</v>
      </c>
      <c r="AB36" s="135">
        <f t="shared" si="16"/>
        <v>0</v>
      </c>
      <c r="AC36" s="135">
        <f t="shared" si="17"/>
        <v>0</v>
      </c>
      <c r="AD36" s="135">
        <f t="shared" si="18"/>
        <v>0</v>
      </c>
      <c r="AE36" s="135">
        <f t="shared" si="19"/>
        <v>0</v>
      </c>
    </row>
    <row r="37" spans="1:31" ht="178.5">
      <c r="A37" s="185" t="s">
        <v>487</v>
      </c>
      <c r="B37" s="186">
        <v>21</v>
      </c>
      <c r="C37" s="183" t="s">
        <v>512</v>
      </c>
      <c r="D37" s="213">
        <f t="shared" si="8"/>
      </c>
      <c r="E37" s="185" t="s">
        <v>510</v>
      </c>
      <c r="F37" s="185" t="s">
        <v>511</v>
      </c>
      <c r="G37" s="183" t="s">
        <v>513</v>
      </c>
      <c r="H37" s="183" t="s">
        <v>514</v>
      </c>
      <c r="I37" s="148" t="s">
        <v>100</v>
      </c>
      <c r="J37" s="213" t="str">
        <f t="shared" si="9"/>
        <v>01</v>
      </c>
      <c r="K37" s="184"/>
      <c r="L37" s="149"/>
      <c r="M37" s="149"/>
      <c r="N37" s="149"/>
      <c r="O37" s="150">
        <f t="shared" si="10"/>
        <v>543.8</v>
      </c>
      <c r="P37" s="149">
        <v>543.8</v>
      </c>
      <c r="Q37" s="149"/>
      <c r="R37" s="149"/>
      <c r="S37" s="149"/>
      <c r="T37" s="149">
        <v>543.8</v>
      </c>
      <c r="U37" s="149">
        <v>543.8</v>
      </c>
      <c r="V37" s="149">
        <v>543.8</v>
      </c>
      <c r="W37" s="220" t="s">
        <v>515</v>
      </c>
      <c r="X37" s="316">
        <f t="shared" si="11"/>
        <v>1</v>
      </c>
      <c r="Y37" s="134">
        <f aca="true" t="shared" si="20" ref="Y37:Y49">B37</f>
        <v>21</v>
      </c>
      <c r="Z37" s="135">
        <f aca="true" t="shared" si="21" ref="Z37:Z49">IF(M37&gt;=N37,0,M37-N37)</f>
        <v>0</v>
      </c>
      <c r="AA37" s="135">
        <f aca="true" t="shared" si="22" ref="AA37:AA49">IF(P37&gt;=Q37,0,P37-Q37)</f>
        <v>0</v>
      </c>
      <c r="AB37" s="135">
        <f aca="true" t="shared" si="23" ref="AB37:AB49">IF(R37&gt;=S37,0,R37-S37)</f>
        <v>0</v>
      </c>
      <c r="AC37" s="135">
        <f aca="true" t="shared" si="24" ref="AC37:AC49">IF(O37&gt;=T37,0,O37-T37)</f>
        <v>0</v>
      </c>
      <c r="AD37" s="135">
        <f aca="true" t="shared" si="25" ref="AD37:AD49">IF(O37&gt;=U37,0,O37-U37)</f>
        <v>0</v>
      </c>
      <c r="AE37" s="135">
        <f aca="true" t="shared" si="26" ref="AE37:AE49">IF(U37&gt;=V37,0,U37-V37)</f>
        <v>0</v>
      </c>
    </row>
    <row r="38" spans="1:31" ht="165.75">
      <c r="A38" s="185" t="s">
        <v>487</v>
      </c>
      <c r="B38" s="186">
        <v>22</v>
      </c>
      <c r="C38" s="183" t="s">
        <v>638</v>
      </c>
      <c r="D38" s="213">
        <f t="shared" si="8"/>
      </c>
      <c r="E38" s="185" t="s">
        <v>643</v>
      </c>
      <c r="F38" s="185" t="s">
        <v>644</v>
      </c>
      <c r="G38" s="183" t="s">
        <v>645</v>
      </c>
      <c r="H38" s="183" t="s">
        <v>646</v>
      </c>
      <c r="I38" s="148" t="s">
        <v>100</v>
      </c>
      <c r="J38" s="213" t="str">
        <f t="shared" si="9"/>
        <v>01</v>
      </c>
      <c r="K38" s="184"/>
      <c r="L38" s="149"/>
      <c r="M38" s="149"/>
      <c r="N38" s="149"/>
      <c r="O38" s="150">
        <f t="shared" si="10"/>
        <v>540.4</v>
      </c>
      <c r="P38" s="149">
        <v>540.4</v>
      </c>
      <c r="Q38" s="149"/>
      <c r="R38" s="149"/>
      <c r="S38" s="149"/>
      <c r="T38" s="149"/>
      <c r="U38" s="149">
        <v>540.4</v>
      </c>
      <c r="V38" s="149">
        <v>540.4</v>
      </c>
      <c r="W38" s="220" t="s">
        <v>800</v>
      </c>
      <c r="X38" s="316">
        <f t="shared" si="11"/>
        <v>1</v>
      </c>
      <c r="Y38" s="134">
        <f t="shared" si="20"/>
        <v>22</v>
      </c>
      <c r="Z38" s="135">
        <f t="shared" si="21"/>
        <v>0</v>
      </c>
      <c r="AA38" s="135">
        <f t="shared" si="22"/>
        <v>0</v>
      </c>
      <c r="AB38" s="135">
        <f t="shared" si="23"/>
        <v>0</v>
      </c>
      <c r="AC38" s="135">
        <f t="shared" si="24"/>
        <v>0</v>
      </c>
      <c r="AD38" s="135">
        <f t="shared" si="25"/>
        <v>0</v>
      </c>
      <c r="AE38" s="135">
        <f t="shared" si="26"/>
        <v>0</v>
      </c>
    </row>
    <row r="39" spans="1:31" ht="216.75">
      <c r="A39" s="185" t="s">
        <v>487</v>
      </c>
      <c r="B39" s="186">
        <v>23</v>
      </c>
      <c r="C39" s="183" t="s">
        <v>521</v>
      </c>
      <c r="D39" s="213">
        <f t="shared" si="8"/>
      </c>
      <c r="E39" s="185" t="s">
        <v>525</v>
      </c>
      <c r="F39" s="185" t="s">
        <v>526</v>
      </c>
      <c r="G39" s="183" t="s">
        <v>527</v>
      </c>
      <c r="H39" s="183" t="s">
        <v>528</v>
      </c>
      <c r="I39" s="148" t="s">
        <v>100</v>
      </c>
      <c r="J39" s="213" t="str">
        <f t="shared" si="9"/>
        <v>01</v>
      </c>
      <c r="K39" s="184"/>
      <c r="L39" s="149"/>
      <c r="M39" s="149"/>
      <c r="N39" s="149"/>
      <c r="O39" s="150">
        <f t="shared" si="10"/>
        <v>505</v>
      </c>
      <c r="P39" s="149">
        <v>505</v>
      </c>
      <c r="Q39" s="149"/>
      <c r="R39" s="149"/>
      <c r="S39" s="149"/>
      <c r="T39" s="149">
        <v>505</v>
      </c>
      <c r="U39" s="149">
        <v>505</v>
      </c>
      <c r="V39" s="149">
        <v>505</v>
      </c>
      <c r="W39" s="220" t="s">
        <v>796</v>
      </c>
      <c r="X39" s="316">
        <f t="shared" si="11"/>
        <v>1</v>
      </c>
      <c r="Y39" s="134">
        <f t="shared" si="20"/>
        <v>23</v>
      </c>
      <c r="Z39" s="135">
        <f t="shared" si="21"/>
        <v>0</v>
      </c>
      <c r="AA39" s="135">
        <f t="shared" si="22"/>
        <v>0</v>
      </c>
      <c r="AB39" s="135">
        <f t="shared" si="23"/>
        <v>0</v>
      </c>
      <c r="AC39" s="135">
        <f t="shared" si="24"/>
        <v>0</v>
      </c>
      <c r="AD39" s="135">
        <f t="shared" si="25"/>
        <v>0</v>
      </c>
      <c r="AE39" s="135">
        <f t="shared" si="26"/>
        <v>0</v>
      </c>
    </row>
    <row r="40" spans="1:31" ht="178.5">
      <c r="A40" s="185" t="s">
        <v>487</v>
      </c>
      <c r="B40" s="186">
        <v>24</v>
      </c>
      <c r="C40" s="183" t="s">
        <v>578</v>
      </c>
      <c r="D40" s="213">
        <f t="shared" si="8"/>
      </c>
      <c r="E40" s="185" t="s">
        <v>610</v>
      </c>
      <c r="F40" s="185" t="s">
        <v>611</v>
      </c>
      <c r="G40" s="319" t="s">
        <v>612</v>
      </c>
      <c r="H40" s="319" t="s">
        <v>613</v>
      </c>
      <c r="I40" s="148" t="s">
        <v>100</v>
      </c>
      <c r="J40" s="213" t="str">
        <f t="shared" si="9"/>
        <v>01</v>
      </c>
      <c r="K40" s="184"/>
      <c r="L40" s="149"/>
      <c r="M40" s="149"/>
      <c r="N40" s="149"/>
      <c r="O40" s="150">
        <f t="shared" si="10"/>
        <v>479.7</v>
      </c>
      <c r="P40" s="149">
        <v>479.7</v>
      </c>
      <c r="Q40" s="149"/>
      <c r="R40" s="149"/>
      <c r="S40" s="149"/>
      <c r="T40" s="149">
        <v>479.7</v>
      </c>
      <c r="U40" s="149">
        <v>479.7</v>
      </c>
      <c r="V40" s="149">
        <v>479.7</v>
      </c>
      <c r="W40" s="320" t="s">
        <v>614</v>
      </c>
      <c r="X40" s="316">
        <f t="shared" si="11"/>
        <v>1</v>
      </c>
      <c r="Y40" s="134">
        <f t="shared" si="20"/>
        <v>24</v>
      </c>
      <c r="Z40" s="135">
        <f t="shared" si="21"/>
        <v>0</v>
      </c>
      <c r="AA40" s="135">
        <f t="shared" si="22"/>
        <v>0</v>
      </c>
      <c r="AB40" s="135">
        <f t="shared" si="23"/>
        <v>0</v>
      </c>
      <c r="AC40" s="135">
        <f t="shared" si="24"/>
        <v>0</v>
      </c>
      <c r="AD40" s="135">
        <f t="shared" si="25"/>
        <v>0</v>
      </c>
      <c r="AE40" s="135">
        <f t="shared" si="26"/>
        <v>0</v>
      </c>
    </row>
    <row r="41" spans="1:31" ht="140.25">
      <c r="A41" s="185" t="s">
        <v>487</v>
      </c>
      <c r="B41" s="186">
        <v>25</v>
      </c>
      <c r="C41" s="183" t="s">
        <v>578</v>
      </c>
      <c r="D41" s="213">
        <f t="shared" si="8"/>
      </c>
      <c r="E41" s="185" t="s">
        <v>615</v>
      </c>
      <c r="F41" s="185" t="s">
        <v>616</v>
      </c>
      <c r="G41" s="183" t="s">
        <v>617</v>
      </c>
      <c r="H41" s="323">
        <v>39555</v>
      </c>
      <c r="I41" s="148" t="s">
        <v>100</v>
      </c>
      <c r="J41" s="213" t="str">
        <f t="shared" si="9"/>
        <v>01</v>
      </c>
      <c r="K41" s="184"/>
      <c r="L41" s="149"/>
      <c r="M41" s="149"/>
      <c r="N41" s="149"/>
      <c r="O41" s="150">
        <f t="shared" si="10"/>
        <v>455.7</v>
      </c>
      <c r="P41" s="149">
        <v>455.7</v>
      </c>
      <c r="Q41" s="149">
        <v>0</v>
      </c>
      <c r="R41" s="149"/>
      <c r="S41" s="149">
        <v>0</v>
      </c>
      <c r="T41" s="149">
        <v>455.7</v>
      </c>
      <c r="U41" s="149">
        <v>455.66765000000004</v>
      </c>
      <c r="V41" s="149">
        <v>455.66765000000004</v>
      </c>
      <c r="W41" s="220" t="s">
        <v>618</v>
      </c>
      <c r="X41" s="316">
        <f t="shared" si="11"/>
        <v>1</v>
      </c>
      <c r="Y41" s="134">
        <f t="shared" si="20"/>
        <v>25</v>
      </c>
      <c r="Z41" s="135">
        <f t="shared" si="21"/>
        <v>0</v>
      </c>
      <c r="AA41" s="135">
        <f t="shared" si="22"/>
        <v>0</v>
      </c>
      <c r="AB41" s="135">
        <f t="shared" si="23"/>
        <v>0</v>
      </c>
      <c r="AC41" s="135">
        <f t="shared" si="24"/>
        <v>0</v>
      </c>
      <c r="AD41" s="135">
        <f t="shared" si="25"/>
        <v>0</v>
      </c>
      <c r="AE41" s="135">
        <f t="shared" si="26"/>
        <v>0</v>
      </c>
    </row>
    <row r="42" spans="1:31" ht="102">
      <c r="A42" s="185" t="s">
        <v>487</v>
      </c>
      <c r="B42" s="186">
        <v>26</v>
      </c>
      <c r="C42" s="183" t="s">
        <v>709</v>
      </c>
      <c r="D42" s="213">
        <f t="shared" si="8"/>
      </c>
      <c r="E42" s="185" t="s">
        <v>720</v>
      </c>
      <c r="F42" s="185" t="s">
        <v>721</v>
      </c>
      <c r="G42" s="319" t="s">
        <v>725</v>
      </c>
      <c r="H42" s="319" t="s">
        <v>726</v>
      </c>
      <c r="I42" s="148" t="s">
        <v>100</v>
      </c>
      <c r="J42" s="213" t="str">
        <f t="shared" si="9"/>
        <v>01</v>
      </c>
      <c r="K42" s="184"/>
      <c r="L42" s="149"/>
      <c r="M42" s="149"/>
      <c r="N42" s="149"/>
      <c r="O42" s="150">
        <f t="shared" si="10"/>
        <v>455.6</v>
      </c>
      <c r="P42" s="149">
        <v>455.6</v>
      </c>
      <c r="Q42" s="149"/>
      <c r="R42" s="149"/>
      <c r="S42" s="149"/>
      <c r="T42" s="149">
        <v>455.6</v>
      </c>
      <c r="U42" s="149">
        <v>455.6</v>
      </c>
      <c r="V42" s="149">
        <v>455.6</v>
      </c>
      <c r="W42" s="317" t="s">
        <v>804</v>
      </c>
      <c r="X42" s="316">
        <f t="shared" si="11"/>
        <v>1</v>
      </c>
      <c r="Y42" s="134">
        <f t="shared" si="20"/>
        <v>26</v>
      </c>
      <c r="Z42" s="135">
        <f t="shared" si="21"/>
        <v>0</v>
      </c>
      <c r="AA42" s="135">
        <f t="shared" si="22"/>
        <v>0</v>
      </c>
      <c r="AB42" s="135">
        <f t="shared" si="23"/>
        <v>0</v>
      </c>
      <c r="AC42" s="135">
        <f t="shared" si="24"/>
        <v>0</v>
      </c>
      <c r="AD42" s="135">
        <f t="shared" si="25"/>
        <v>0</v>
      </c>
      <c r="AE42" s="135">
        <f t="shared" si="26"/>
        <v>0</v>
      </c>
    </row>
    <row r="43" spans="1:31" ht="127.5">
      <c r="A43" s="185" t="s">
        <v>487</v>
      </c>
      <c r="B43" s="186">
        <v>27</v>
      </c>
      <c r="C43" s="183" t="s">
        <v>546</v>
      </c>
      <c r="D43" s="213">
        <f t="shared" si="8"/>
      </c>
      <c r="E43" s="185" t="s">
        <v>556</v>
      </c>
      <c r="F43" s="185" t="s">
        <v>557</v>
      </c>
      <c r="G43" s="183" t="s">
        <v>558</v>
      </c>
      <c r="H43" s="183" t="s">
        <v>559</v>
      </c>
      <c r="I43" s="148" t="s">
        <v>100</v>
      </c>
      <c r="J43" s="213" t="str">
        <f t="shared" si="9"/>
        <v>01</v>
      </c>
      <c r="K43" s="184"/>
      <c r="L43" s="149"/>
      <c r="M43" s="149"/>
      <c r="N43" s="149"/>
      <c r="O43" s="150">
        <f t="shared" si="10"/>
        <v>444.7</v>
      </c>
      <c r="P43" s="149">
        <v>444.7</v>
      </c>
      <c r="Q43" s="149">
        <v>444.7</v>
      </c>
      <c r="R43" s="149"/>
      <c r="S43" s="149"/>
      <c r="T43" s="149">
        <v>444.7</v>
      </c>
      <c r="U43" s="149">
        <v>444.7</v>
      </c>
      <c r="V43" s="149">
        <v>444.7</v>
      </c>
      <c r="W43" s="151" t="s">
        <v>560</v>
      </c>
      <c r="X43" s="316">
        <f t="shared" si="11"/>
        <v>1</v>
      </c>
      <c r="Y43" s="134">
        <f t="shared" si="20"/>
        <v>27</v>
      </c>
      <c r="Z43" s="135">
        <f t="shared" si="21"/>
        <v>0</v>
      </c>
      <c r="AA43" s="135">
        <f t="shared" si="22"/>
        <v>0</v>
      </c>
      <c r="AB43" s="135">
        <f t="shared" si="23"/>
        <v>0</v>
      </c>
      <c r="AC43" s="135">
        <f t="shared" si="24"/>
        <v>0</v>
      </c>
      <c r="AD43" s="135">
        <f t="shared" si="25"/>
        <v>0</v>
      </c>
      <c r="AE43" s="135">
        <f t="shared" si="26"/>
        <v>0</v>
      </c>
    </row>
    <row r="44" spans="1:31" ht="217.5" thickBot="1">
      <c r="A44" s="185" t="s">
        <v>487</v>
      </c>
      <c r="B44" s="186">
        <v>28</v>
      </c>
      <c r="C44" s="183" t="s">
        <v>739</v>
      </c>
      <c r="D44" s="213">
        <f t="shared" si="8"/>
      </c>
      <c r="E44" s="185" t="s">
        <v>740</v>
      </c>
      <c r="F44" s="185" t="s">
        <v>741</v>
      </c>
      <c r="G44" s="183" t="s">
        <v>326</v>
      </c>
      <c r="H44" s="183" t="s">
        <v>744</v>
      </c>
      <c r="I44" s="148" t="s">
        <v>100</v>
      </c>
      <c r="J44" s="213" t="str">
        <f t="shared" si="9"/>
        <v>01</v>
      </c>
      <c r="K44" s="184"/>
      <c r="L44" s="149"/>
      <c r="M44" s="149"/>
      <c r="N44" s="149"/>
      <c r="O44" s="150">
        <f t="shared" si="10"/>
        <v>350.4</v>
      </c>
      <c r="P44" s="149">
        <v>350.4</v>
      </c>
      <c r="Q44" s="149"/>
      <c r="R44" s="149"/>
      <c r="S44" s="149"/>
      <c r="T44" s="149"/>
      <c r="U44" s="149">
        <v>350.4</v>
      </c>
      <c r="V44" s="149">
        <v>350.4</v>
      </c>
      <c r="W44" s="220" t="s">
        <v>745</v>
      </c>
      <c r="X44" s="316">
        <f t="shared" si="11"/>
        <v>1</v>
      </c>
      <c r="Y44" s="134">
        <f t="shared" si="20"/>
        <v>28</v>
      </c>
      <c r="Z44" s="135">
        <f t="shared" si="21"/>
        <v>0</v>
      </c>
      <c r="AA44" s="135">
        <f t="shared" si="22"/>
        <v>0</v>
      </c>
      <c r="AB44" s="135">
        <f t="shared" si="23"/>
        <v>0</v>
      </c>
      <c r="AC44" s="135">
        <f t="shared" si="24"/>
        <v>0</v>
      </c>
      <c r="AD44" s="135">
        <f t="shared" si="25"/>
        <v>0</v>
      </c>
      <c r="AE44" s="135">
        <f t="shared" si="26"/>
        <v>0</v>
      </c>
    </row>
    <row r="45" spans="1:31" ht="179.25" thickBot="1">
      <c r="A45" s="185" t="s">
        <v>487</v>
      </c>
      <c r="B45" s="186">
        <v>29</v>
      </c>
      <c r="C45" s="183" t="s">
        <v>578</v>
      </c>
      <c r="D45" s="213">
        <f t="shared" si="8"/>
      </c>
      <c r="E45" s="185" t="s">
        <v>591</v>
      </c>
      <c r="F45" s="185" t="s">
        <v>592</v>
      </c>
      <c r="G45" s="319" t="s">
        <v>309</v>
      </c>
      <c r="H45" s="319" t="s">
        <v>593</v>
      </c>
      <c r="I45" s="148" t="s">
        <v>100</v>
      </c>
      <c r="J45" s="213" t="str">
        <f t="shared" si="9"/>
        <v>01</v>
      </c>
      <c r="K45" s="184"/>
      <c r="L45" s="149"/>
      <c r="M45" s="149"/>
      <c r="N45" s="149"/>
      <c r="O45" s="150">
        <f t="shared" si="10"/>
        <v>345.5</v>
      </c>
      <c r="P45" s="149">
        <v>345.5</v>
      </c>
      <c r="Q45" s="149"/>
      <c r="R45" s="149"/>
      <c r="S45" s="149"/>
      <c r="T45" s="149"/>
      <c r="U45" s="149">
        <v>345.5</v>
      </c>
      <c r="V45" s="149">
        <v>345.5</v>
      </c>
      <c r="W45" s="322" t="s">
        <v>594</v>
      </c>
      <c r="X45" s="316">
        <f t="shared" si="11"/>
        <v>1</v>
      </c>
      <c r="Y45" s="134">
        <f t="shared" si="20"/>
        <v>29</v>
      </c>
      <c r="Z45" s="135">
        <f t="shared" si="21"/>
        <v>0</v>
      </c>
      <c r="AA45" s="135">
        <f t="shared" si="22"/>
        <v>0</v>
      </c>
      <c r="AB45" s="135">
        <f t="shared" si="23"/>
        <v>0</v>
      </c>
      <c r="AC45" s="135">
        <f t="shared" si="24"/>
        <v>0</v>
      </c>
      <c r="AD45" s="135">
        <f t="shared" si="25"/>
        <v>0</v>
      </c>
      <c r="AE45" s="135">
        <f t="shared" si="26"/>
        <v>0</v>
      </c>
    </row>
    <row r="46" spans="1:31" ht="140.25">
      <c r="A46" s="185" t="s">
        <v>487</v>
      </c>
      <c r="B46" s="186">
        <v>30</v>
      </c>
      <c r="C46" s="183" t="s">
        <v>546</v>
      </c>
      <c r="D46" s="213">
        <f t="shared" si="8"/>
      </c>
      <c r="E46" s="185" t="s">
        <v>566</v>
      </c>
      <c r="F46" s="185" t="s">
        <v>567</v>
      </c>
      <c r="G46" s="183" t="s">
        <v>568</v>
      </c>
      <c r="H46" s="183" t="s">
        <v>569</v>
      </c>
      <c r="I46" s="148" t="s">
        <v>100</v>
      </c>
      <c r="J46" s="213" t="str">
        <f t="shared" si="9"/>
        <v>01</v>
      </c>
      <c r="K46" s="184"/>
      <c r="L46" s="149"/>
      <c r="M46" s="149"/>
      <c r="N46" s="149"/>
      <c r="O46" s="150">
        <f t="shared" si="10"/>
        <v>327</v>
      </c>
      <c r="P46" s="149">
        <v>327</v>
      </c>
      <c r="Q46" s="149"/>
      <c r="R46" s="149"/>
      <c r="S46" s="149"/>
      <c r="T46" s="149"/>
      <c r="U46" s="149">
        <v>327</v>
      </c>
      <c r="V46" s="149">
        <v>327</v>
      </c>
      <c r="W46" s="319" t="s">
        <v>570</v>
      </c>
      <c r="X46" s="316">
        <f t="shared" si="11"/>
        <v>1</v>
      </c>
      <c r="Y46" s="134">
        <f t="shared" si="20"/>
        <v>30</v>
      </c>
      <c r="Z46" s="135">
        <f t="shared" si="21"/>
        <v>0</v>
      </c>
      <c r="AA46" s="135">
        <f t="shared" si="22"/>
        <v>0</v>
      </c>
      <c r="AB46" s="135">
        <f t="shared" si="23"/>
        <v>0</v>
      </c>
      <c r="AC46" s="135">
        <f t="shared" si="24"/>
        <v>0</v>
      </c>
      <c r="AD46" s="135">
        <f t="shared" si="25"/>
        <v>0</v>
      </c>
      <c r="AE46" s="135">
        <f t="shared" si="26"/>
        <v>0</v>
      </c>
    </row>
    <row r="47" spans="1:31" ht="216.75">
      <c r="A47" s="185" t="s">
        <v>487</v>
      </c>
      <c r="B47" s="186">
        <v>31</v>
      </c>
      <c r="C47" s="183" t="s">
        <v>655</v>
      </c>
      <c r="D47" s="213">
        <f t="shared" si="8"/>
      </c>
      <c r="E47" s="185" t="s">
        <v>666</v>
      </c>
      <c r="F47" s="185" t="s">
        <v>667</v>
      </c>
      <c r="G47" s="183" t="s">
        <v>668</v>
      </c>
      <c r="H47" s="183" t="s">
        <v>613</v>
      </c>
      <c r="I47" s="148" t="s">
        <v>100</v>
      </c>
      <c r="J47" s="213" t="str">
        <f t="shared" si="9"/>
        <v>01</v>
      </c>
      <c r="K47" s="184"/>
      <c r="L47" s="149"/>
      <c r="M47" s="149"/>
      <c r="N47" s="149"/>
      <c r="O47" s="150">
        <f t="shared" si="10"/>
        <v>326.3</v>
      </c>
      <c r="P47" s="149">
        <v>326.3</v>
      </c>
      <c r="Q47" s="149">
        <v>0</v>
      </c>
      <c r="R47" s="149"/>
      <c r="S47" s="149"/>
      <c r="T47" s="149"/>
      <c r="U47" s="149">
        <v>326.3</v>
      </c>
      <c r="V47" s="149">
        <v>326.3</v>
      </c>
      <c r="W47" s="220" t="s">
        <v>669</v>
      </c>
      <c r="X47" s="316">
        <f t="shared" si="11"/>
        <v>1</v>
      </c>
      <c r="Y47" s="134">
        <f t="shared" si="20"/>
        <v>31</v>
      </c>
      <c r="Z47" s="135">
        <f t="shared" si="21"/>
        <v>0</v>
      </c>
      <c r="AA47" s="135">
        <f t="shared" si="22"/>
        <v>0</v>
      </c>
      <c r="AB47" s="135">
        <f t="shared" si="23"/>
        <v>0</v>
      </c>
      <c r="AC47" s="135">
        <f t="shared" si="24"/>
        <v>0</v>
      </c>
      <c r="AD47" s="135">
        <f t="shared" si="25"/>
        <v>0</v>
      </c>
      <c r="AE47" s="135">
        <f t="shared" si="26"/>
        <v>0</v>
      </c>
    </row>
    <row r="48" spans="1:31" ht="127.5">
      <c r="A48" s="185" t="s">
        <v>487</v>
      </c>
      <c r="B48" s="186">
        <v>32</v>
      </c>
      <c r="C48" s="183" t="s">
        <v>732</v>
      </c>
      <c r="D48" s="213">
        <f t="shared" si="8"/>
      </c>
      <c r="E48" s="185" t="s">
        <v>736</v>
      </c>
      <c r="F48" s="185" t="s">
        <v>737</v>
      </c>
      <c r="G48" s="183"/>
      <c r="H48" s="183"/>
      <c r="I48" s="148" t="s">
        <v>100</v>
      </c>
      <c r="J48" s="213" t="str">
        <f t="shared" si="9"/>
        <v>01</v>
      </c>
      <c r="K48" s="184"/>
      <c r="L48" s="149"/>
      <c r="M48" s="149"/>
      <c r="N48" s="149"/>
      <c r="O48" s="150">
        <f t="shared" si="10"/>
        <v>322.2</v>
      </c>
      <c r="P48" s="149">
        <v>322.2</v>
      </c>
      <c r="Q48" s="149"/>
      <c r="R48" s="149"/>
      <c r="S48" s="149"/>
      <c r="T48" s="149">
        <v>322.2</v>
      </c>
      <c r="U48" s="149">
        <v>322.2</v>
      </c>
      <c r="V48" s="149">
        <v>322.2</v>
      </c>
      <c r="W48" s="220" t="s">
        <v>738</v>
      </c>
      <c r="X48" s="316">
        <f t="shared" si="11"/>
        <v>1</v>
      </c>
      <c r="Y48" s="134">
        <f t="shared" si="20"/>
        <v>32</v>
      </c>
      <c r="Z48" s="135">
        <f t="shared" si="21"/>
        <v>0</v>
      </c>
      <c r="AA48" s="135">
        <f t="shared" si="22"/>
        <v>0</v>
      </c>
      <c r="AB48" s="135">
        <f t="shared" si="23"/>
        <v>0</v>
      </c>
      <c r="AC48" s="135">
        <f t="shared" si="24"/>
        <v>0</v>
      </c>
      <c r="AD48" s="135">
        <f t="shared" si="25"/>
        <v>0</v>
      </c>
      <c r="AE48" s="135">
        <f t="shared" si="26"/>
        <v>0</v>
      </c>
    </row>
    <row r="49" spans="1:31" ht="216.75">
      <c r="A49" s="185" t="s">
        <v>487</v>
      </c>
      <c r="B49" s="186">
        <v>33</v>
      </c>
      <c r="C49" s="183" t="s">
        <v>578</v>
      </c>
      <c r="D49" s="213">
        <f aca="true" t="shared" si="27" ref="D49:D80">IF(ISERROR(VLOOKUP(C49,LesCode,2,FALSE)),"",VLOOKUP(C49,LesCode,2,FALSE))</f>
      </c>
      <c r="E49" s="185" t="s">
        <v>584</v>
      </c>
      <c r="F49" s="185" t="s">
        <v>585</v>
      </c>
      <c r="G49" s="319" t="s">
        <v>586</v>
      </c>
      <c r="H49" s="321" t="s">
        <v>587</v>
      </c>
      <c r="I49" s="148" t="s">
        <v>100</v>
      </c>
      <c r="J49" s="213" t="str">
        <f aca="true" t="shared" si="28" ref="J49:J80">IF(ISERROR(VLOOKUP(I49,КодВидИсп2,3,FALSE)),0,VLOOKUP(I49,КодВидИсп2,3,FALSE))</f>
        <v>01</v>
      </c>
      <c r="K49" s="184"/>
      <c r="L49" s="149"/>
      <c r="M49" s="149"/>
      <c r="N49" s="149"/>
      <c r="O49" s="150">
        <f aca="true" t="shared" si="29" ref="O49:O80">P49+R49</f>
        <v>310.9</v>
      </c>
      <c r="P49" s="149">
        <v>310.9</v>
      </c>
      <c r="Q49" s="149">
        <v>237.9</v>
      </c>
      <c r="R49" s="149"/>
      <c r="S49" s="149"/>
      <c r="T49" s="149">
        <v>310.9</v>
      </c>
      <c r="U49" s="149">
        <v>310.9</v>
      </c>
      <c r="V49" s="149">
        <v>310.9</v>
      </c>
      <c r="W49" s="320" t="s">
        <v>588</v>
      </c>
      <c r="X49" s="316">
        <f aca="true" t="shared" si="30" ref="X49:X80">IF(ISERROR(VLOOKUP(J49,КодВидИсп,3,FALSE)),0,VLOOKUP(J49,КодВидИсп,3,FALSE))</f>
        <v>1</v>
      </c>
      <c r="Y49" s="134">
        <f t="shared" si="20"/>
        <v>33</v>
      </c>
      <c r="Z49" s="135">
        <f t="shared" si="21"/>
        <v>0</v>
      </c>
      <c r="AA49" s="135">
        <f t="shared" si="22"/>
        <v>0</v>
      </c>
      <c r="AB49" s="135">
        <f t="shared" si="23"/>
        <v>0</v>
      </c>
      <c r="AC49" s="135">
        <f t="shared" si="24"/>
        <v>0</v>
      </c>
      <c r="AD49" s="135">
        <f t="shared" si="25"/>
        <v>0</v>
      </c>
      <c r="AE49" s="135">
        <f t="shared" si="26"/>
        <v>0</v>
      </c>
    </row>
    <row r="50" spans="1:31" ht="76.5">
      <c r="A50" s="185" t="s">
        <v>487</v>
      </c>
      <c r="B50" s="186">
        <v>34</v>
      </c>
      <c r="C50" s="183" t="s">
        <v>521</v>
      </c>
      <c r="D50" s="213">
        <f t="shared" si="27"/>
      </c>
      <c r="E50" s="185" t="s">
        <v>522</v>
      </c>
      <c r="F50" s="185" t="s">
        <v>523</v>
      </c>
      <c r="G50" s="183" t="s">
        <v>30</v>
      </c>
      <c r="H50" s="183" t="s">
        <v>524</v>
      </c>
      <c r="I50" s="148" t="s">
        <v>100</v>
      </c>
      <c r="J50" s="213" t="str">
        <f t="shared" si="28"/>
        <v>01</v>
      </c>
      <c r="K50" s="184"/>
      <c r="L50" s="149"/>
      <c r="M50" s="149"/>
      <c r="N50" s="149"/>
      <c r="O50" s="150">
        <f t="shared" si="29"/>
        <v>305</v>
      </c>
      <c r="P50" s="149">
        <v>305</v>
      </c>
      <c r="Q50" s="149"/>
      <c r="R50" s="149"/>
      <c r="S50" s="149"/>
      <c r="T50" s="149"/>
      <c r="U50" s="149">
        <v>305</v>
      </c>
      <c r="V50" s="149">
        <v>305</v>
      </c>
      <c r="W50" s="220" t="s">
        <v>795</v>
      </c>
      <c r="X50" s="316">
        <f t="shared" si="30"/>
        <v>1</v>
      </c>
      <c r="Y50" s="134">
        <f aca="true" t="shared" si="31" ref="Y50:Y58">B50</f>
        <v>34</v>
      </c>
      <c r="Z50" s="135">
        <f>IF(M50&gt;=N50,0,M50-N50)</f>
        <v>0</v>
      </c>
      <c r="AA50" s="135">
        <f>IF(P50&gt;=Q50,0,P50-Q50)</f>
        <v>0</v>
      </c>
      <c r="AB50" s="135">
        <f>IF(R50&gt;=S50,0,R50-S50)</f>
        <v>0</v>
      </c>
      <c r="AC50" s="135">
        <f>IF(O50&gt;=T50,0,O50-T50)</f>
        <v>0</v>
      </c>
      <c r="AD50" s="135">
        <f>IF(O50&gt;=U50,0,O50-U50)</f>
        <v>0</v>
      </c>
      <c r="AE50" s="135">
        <f>IF(U50&gt;=V50,0,U50-V50)</f>
        <v>0</v>
      </c>
    </row>
    <row r="51" spans="1:31" ht="267.75">
      <c r="A51" s="185" t="s">
        <v>487</v>
      </c>
      <c r="B51" s="186">
        <v>35</v>
      </c>
      <c r="C51" s="183" t="s">
        <v>769</v>
      </c>
      <c r="D51" s="213">
        <f t="shared" si="27"/>
      </c>
      <c r="E51" s="185" t="s">
        <v>780</v>
      </c>
      <c r="F51" s="185" t="s">
        <v>781</v>
      </c>
      <c r="G51" s="183" t="s">
        <v>782</v>
      </c>
      <c r="H51" s="183" t="s">
        <v>622</v>
      </c>
      <c r="I51" s="148" t="s">
        <v>100</v>
      </c>
      <c r="J51" s="213" t="str">
        <f t="shared" si="28"/>
        <v>01</v>
      </c>
      <c r="K51" s="184"/>
      <c r="L51" s="149"/>
      <c r="M51" s="149"/>
      <c r="N51" s="149"/>
      <c r="O51" s="150">
        <f t="shared" si="29"/>
        <v>293.9</v>
      </c>
      <c r="P51" s="149">
        <v>293.9</v>
      </c>
      <c r="Q51" s="149"/>
      <c r="R51" s="149"/>
      <c r="S51" s="149"/>
      <c r="T51" s="149">
        <v>293.9</v>
      </c>
      <c r="U51" s="149">
        <v>293.9</v>
      </c>
      <c r="V51" s="149">
        <v>293.9</v>
      </c>
      <c r="W51" s="220" t="s">
        <v>783</v>
      </c>
      <c r="X51" s="316">
        <f t="shared" si="30"/>
        <v>1</v>
      </c>
      <c r="Y51" s="134">
        <f t="shared" si="31"/>
        <v>35</v>
      </c>
      <c r="Z51" s="135">
        <f aca="true" t="shared" si="32" ref="Z51:Z62">IF(M51&gt;=N51,0,M51-N51)</f>
        <v>0</v>
      </c>
      <c r="AA51" s="135">
        <f aca="true" t="shared" si="33" ref="AA51:AA62">IF(P51&gt;=Q51,0,P51-Q51)</f>
        <v>0</v>
      </c>
      <c r="AB51" s="135">
        <f aca="true" t="shared" si="34" ref="AB51:AB62">IF(R51&gt;=S51,0,R51-S51)</f>
        <v>0</v>
      </c>
      <c r="AC51" s="135">
        <f aca="true" t="shared" si="35" ref="AC51:AC62">IF(O51&gt;=T51,0,O51-T51)</f>
        <v>0</v>
      </c>
      <c r="AD51" s="135">
        <f aca="true" t="shared" si="36" ref="AD51:AD62">IF(O51&gt;=U51,0,O51-U51)</f>
        <v>0</v>
      </c>
      <c r="AE51" s="135">
        <f aca="true" t="shared" si="37" ref="AE51:AE62">IF(U51&gt;=V51,0,U51-V51)</f>
        <v>0</v>
      </c>
    </row>
    <row r="52" spans="1:31" ht="204">
      <c r="A52" s="185" t="s">
        <v>487</v>
      </c>
      <c r="B52" s="186">
        <v>36</v>
      </c>
      <c r="C52" s="183" t="s">
        <v>521</v>
      </c>
      <c r="D52" s="213">
        <f t="shared" si="27"/>
      </c>
      <c r="E52" s="185" t="s">
        <v>529</v>
      </c>
      <c r="F52" s="185" t="s">
        <v>530</v>
      </c>
      <c r="G52" s="183" t="s">
        <v>531</v>
      </c>
      <c r="H52" s="183" t="s">
        <v>532</v>
      </c>
      <c r="I52" s="148" t="s">
        <v>100</v>
      </c>
      <c r="J52" s="213" t="str">
        <f t="shared" si="28"/>
        <v>01</v>
      </c>
      <c r="K52" s="184"/>
      <c r="L52" s="149"/>
      <c r="M52" s="149"/>
      <c r="N52" s="149"/>
      <c r="O52" s="150">
        <f t="shared" si="29"/>
        <v>287.7</v>
      </c>
      <c r="P52" s="149">
        <v>287.7</v>
      </c>
      <c r="Q52" s="149"/>
      <c r="R52" s="149"/>
      <c r="S52" s="149"/>
      <c r="T52" s="149"/>
      <c r="U52" s="149">
        <v>287.7</v>
      </c>
      <c r="V52" s="149">
        <v>287.7</v>
      </c>
      <c r="W52" s="220" t="s">
        <v>794</v>
      </c>
      <c r="X52" s="316">
        <f t="shared" si="30"/>
        <v>1</v>
      </c>
      <c r="Y52" s="134">
        <f t="shared" si="31"/>
        <v>36</v>
      </c>
      <c r="Z52" s="135">
        <f t="shared" si="32"/>
        <v>0</v>
      </c>
      <c r="AA52" s="135">
        <f t="shared" si="33"/>
        <v>0</v>
      </c>
      <c r="AB52" s="135">
        <f t="shared" si="34"/>
        <v>0</v>
      </c>
      <c r="AC52" s="135">
        <f t="shared" si="35"/>
        <v>0</v>
      </c>
      <c r="AD52" s="135">
        <f t="shared" si="36"/>
        <v>0</v>
      </c>
      <c r="AE52" s="135">
        <f t="shared" si="37"/>
        <v>0</v>
      </c>
    </row>
    <row r="53" spans="1:31" ht="127.5">
      <c r="A53" s="185" t="s">
        <v>487</v>
      </c>
      <c r="B53" s="186">
        <v>37</v>
      </c>
      <c r="C53" s="183" t="s">
        <v>655</v>
      </c>
      <c r="D53" s="213">
        <f t="shared" si="27"/>
      </c>
      <c r="E53" s="185" t="s">
        <v>660</v>
      </c>
      <c r="F53" s="185" t="s">
        <v>661</v>
      </c>
      <c r="G53" s="183"/>
      <c r="H53" s="183" t="s">
        <v>662</v>
      </c>
      <c r="I53" s="148" t="s">
        <v>100</v>
      </c>
      <c r="J53" s="213" t="str">
        <f t="shared" si="28"/>
        <v>01</v>
      </c>
      <c r="K53" s="184"/>
      <c r="L53" s="149"/>
      <c r="M53" s="149"/>
      <c r="N53" s="149"/>
      <c r="O53" s="150">
        <f t="shared" si="29"/>
        <v>284.9</v>
      </c>
      <c r="P53" s="149">
        <v>284.9</v>
      </c>
      <c r="Q53" s="149"/>
      <c r="R53" s="149"/>
      <c r="S53" s="149"/>
      <c r="T53" s="149"/>
      <c r="U53" s="149">
        <v>284.9</v>
      </c>
      <c r="V53" s="149">
        <v>284.9</v>
      </c>
      <c r="W53" s="220" t="s">
        <v>663</v>
      </c>
      <c r="X53" s="316">
        <f t="shared" si="30"/>
        <v>1</v>
      </c>
      <c r="Y53" s="134">
        <f t="shared" si="31"/>
        <v>37</v>
      </c>
      <c r="Z53" s="135">
        <f t="shared" si="32"/>
        <v>0</v>
      </c>
      <c r="AA53" s="135">
        <f t="shared" si="33"/>
        <v>0</v>
      </c>
      <c r="AB53" s="135">
        <f t="shared" si="34"/>
        <v>0</v>
      </c>
      <c r="AC53" s="135">
        <f t="shared" si="35"/>
        <v>0</v>
      </c>
      <c r="AD53" s="135">
        <f t="shared" si="36"/>
        <v>0</v>
      </c>
      <c r="AE53" s="135">
        <f t="shared" si="37"/>
        <v>0</v>
      </c>
    </row>
    <row r="54" spans="1:31" ht="114.75">
      <c r="A54" s="185" t="s">
        <v>487</v>
      </c>
      <c r="B54" s="186">
        <v>38</v>
      </c>
      <c r="C54" s="183" t="s">
        <v>769</v>
      </c>
      <c r="D54" s="213">
        <f t="shared" si="27"/>
      </c>
      <c r="E54" s="185" t="s">
        <v>784</v>
      </c>
      <c r="F54" s="185" t="s">
        <v>785</v>
      </c>
      <c r="G54" s="183" t="s">
        <v>214</v>
      </c>
      <c r="H54" s="183" t="s">
        <v>786</v>
      </c>
      <c r="I54" s="148" t="s">
        <v>100</v>
      </c>
      <c r="J54" s="213" t="str">
        <f t="shared" si="28"/>
        <v>01</v>
      </c>
      <c r="K54" s="184"/>
      <c r="L54" s="149"/>
      <c r="M54" s="149"/>
      <c r="N54" s="149"/>
      <c r="O54" s="150">
        <f t="shared" si="29"/>
        <v>283.8</v>
      </c>
      <c r="P54" s="149">
        <v>283.8</v>
      </c>
      <c r="Q54" s="149"/>
      <c r="R54" s="149"/>
      <c r="S54" s="149"/>
      <c r="T54" s="149">
        <v>283.8</v>
      </c>
      <c r="U54" s="149">
        <v>283.8</v>
      </c>
      <c r="V54" s="149">
        <v>283.8</v>
      </c>
      <c r="W54" s="220" t="s">
        <v>787</v>
      </c>
      <c r="X54" s="316">
        <f t="shared" si="30"/>
        <v>1</v>
      </c>
      <c r="Y54" s="134">
        <f t="shared" si="31"/>
        <v>38</v>
      </c>
      <c r="Z54" s="135">
        <f t="shared" si="32"/>
        <v>0</v>
      </c>
      <c r="AA54" s="135">
        <f t="shared" si="33"/>
        <v>0</v>
      </c>
      <c r="AB54" s="135">
        <f t="shared" si="34"/>
        <v>0</v>
      </c>
      <c r="AC54" s="135">
        <f t="shared" si="35"/>
        <v>0</v>
      </c>
      <c r="AD54" s="135">
        <f t="shared" si="36"/>
        <v>0</v>
      </c>
      <c r="AE54" s="135">
        <f t="shared" si="37"/>
        <v>0</v>
      </c>
    </row>
    <row r="55" spans="1:31" ht="90">
      <c r="A55" s="185" t="s">
        <v>487</v>
      </c>
      <c r="B55" s="186">
        <v>39</v>
      </c>
      <c r="C55" s="183" t="s">
        <v>673</v>
      </c>
      <c r="D55" s="213">
        <f t="shared" si="27"/>
      </c>
      <c r="E55" s="185" t="s">
        <v>682</v>
      </c>
      <c r="F55" s="185" t="s">
        <v>683</v>
      </c>
      <c r="G55" s="183" t="s">
        <v>684</v>
      </c>
      <c r="H55" s="183" t="s">
        <v>685</v>
      </c>
      <c r="I55" s="148" t="s">
        <v>100</v>
      </c>
      <c r="J55" s="213" t="str">
        <f t="shared" si="28"/>
        <v>01</v>
      </c>
      <c r="K55" s="184"/>
      <c r="L55" s="149"/>
      <c r="M55" s="149"/>
      <c r="N55" s="149"/>
      <c r="O55" s="150">
        <f t="shared" si="29"/>
        <v>276.2</v>
      </c>
      <c r="P55" s="149">
        <v>276.2</v>
      </c>
      <c r="Q55" s="149"/>
      <c r="R55" s="149"/>
      <c r="S55" s="149"/>
      <c r="T55" s="149"/>
      <c r="U55" s="149">
        <v>276.2</v>
      </c>
      <c r="V55" s="149">
        <v>276.2</v>
      </c>
      <c r="W55" s="329" t="s">
        <v>686</v>
      </c>
      <c r="X55" s="316">
        <f t="shared" si="30"/>
        <v>1</v>
      </c>
      <c r="Y55" s="134">
        <f t="shared" si="31"/>
        <v>39</v>
      </c>
      <c r="Z55" s="135">
        <f t="shared" si="32"/>
        <v>0</v>
      </c>
      <c r="AA55" s="135">
        <f t="shared" si="33"/>
        <v>0</v>
      </c>
      <c r="AB55" s="135">
        <f t="shared" si="34"/>
        <v>0</v>
      </c>
      <c r="AC55" s="135">
        <f t="shared" si="35"/>
        <v>0</v>
      </c>
      <c r="AD55" s="135">
        <f t="shared" si="36"/>
        <v>0</v>
      </c>
      <c r="AE55" s="135">
        <f t="shared" si="37"/>
        <v>0</v>
      </c>
    </row>
    <row r="56" spans="1:31" ht="38.25">
      <c r="A56" s="185" t="s">
        <v>487</v>
      </c>
      <c r="B56" s="186">
        <v>40</v>
      </c>
      <c r="C56" s="183" t="s">
        <v>709</v>
      </c>
      <c r="D56" s="213">
        <f t="shared" si="27"/>
      </c>
      <c r="E56" s="185" t="s">
        <v>715</v>
      </c>
      <c r="F56" s="185" t="s">
        <v>716</v>
      </c>
      <c r="G56" s="319" t="s">
        <v>717</v>
      </c>
      <c r="H56" s="319" t="s">
        <v>718</v>
      </c>
      <c r="I56" s="148" t="s">
        <v>100</v>
      </c>
      <c r="J56" s="213" t="str">
        <f t="shared" si="28"/>
        <v>01</v>
      </c>
      <c r="K56" s="184"/>
      <c r="L56" s="149"/>
      <c r="M56" s="149"/>
      <c r="N56" s="149"/>
      <c r="O56" s="150">
        <f t="shared" si="29"/>
        <v>255.9</v>
      </c>
      <c r="P56" s="149">
        <v>255.9</v>
      </c>
      <c r="Q56" s="149"/>
      <c r="R56" s="149"/>
      <c r="S56" s="149"/>
      <c r="T56" s="149"/>
      <c r="U56" s="149">
        <v>255.9</v>
      </c>
      <c r="V56" s="149">
        <v>255.9</v>
      </c>
      <c r="W56" s="317" t="s">
        <v>719</v>
      </c>
      <c r="X56" s="316">
        <f t="shared" si="30"/>
        <v>1</v>
      </c>
      <c r="Y56" s="134">
        <f t="shared" si="31"/>
        <v>40</v>
      </c>
      <c r="Z56" s="135">
        <f t="shared" si="32"/>
        <v>0</v>
      </c>
      <c r="AA56" s="135">
        <f t="shared" si="33"/>
        <v>0</v>
      </c>
      <c r="AB56" s="135">
        <f t="shared" si="34"/>
        <v>0</v>
      </c>
      <c r="AC56" s="135">
        <f t="shared" si="35"/>
        <v>0</v>
      </c>
      <c r="AD56" s="135">
        <f t="shared" si="36"/>
        <v>0</v>
      </c>
      <c r="AE56" s="135">
        <f t="shared" si="37"/>
        <v>0</v>
      </c>
    </row>
    <row r="57" spans="1:31" ht="89.25">
      <c r="A57" s="185" t="s">
        <v>487</v>
      </c>
      <c r="B57" s="186">
        <v>41</v>
      </c>
      <c r="C57" s="183" t="s">
        <v>578</v>
      </c>
      <c r="D57" s="213">
        <f t="shared" si="27"/>
      </c>
      <c r="E57" s="185" t="s">
        <v>598</v>
      </c>
      <c r="F57" s="185" t="s">
        <v>599</v>
      </c>
      <c r="G57" s="319" t="s">
        <v>34</v>
      </c>
      <c r="H57" s="319" t="s">
        <v>600</v>
      </c>
      <c r="I57" s="148" t="s">
        <v>100</v>
      </c>
      <c r="J57" s="213" t="str">
        <f t="shared" si="28"/>
        <v>01</v>
      </c>
      <c r="K57" s="184"/>
      <c r="L57" s="149"/>
      <c r="M57" s="149"/>
      <c r="N57" s="149"/>
      <c r="O57" s="150">
        <f t="shared" si="29"/>
        <v>242.3</v>
      </c>
      <c r="P57" s="149">
        <v>242.3</v>
      </c>
      <c r="Q57" s="149"/>
      <c r="R57" s="149"/>
      <c r="S57" s="149"/>
      <c r="T57" s="149">
        <v>242.3</v>
      </c>
      <c r="U57" s="149">
        <v>242.3</v>
      </c>
      <c r="V57" s="149">
        <v>242.3</v>
      </c>
      <c r="W57" s="320" t="s">
        <v>601</v>
      </c>
      <c r="X57" s="316">
        <f t="shared" si="30"/>
        <v>1</v>
      </c>
      <c r="Y57" s="134">
        <f t="shared" si="31"/>
        <v>41</v>
      </c>
      <c r="Z57" s="135">
        <f t="shared" si="32"/>
        <v>0</v>
      </c>
      <c r="AA57" s="135">
        <f t="shared" si="33"/>
        <v>0</v>
      </c>
      <c r="AB57" s="135">
        <f t="shared" si="34"/>
        <v>0</v>
      </c>
      <c r="AC57" s="135">
        <f t="shared" si="35"/>
        <v>0</v>
      </c>
      <c r="AD57" s="135">
        <f t="shared" si="36"/>
        <v>0</v>
      </c>
      <c r="AE57" s="135">
        <f t="shared" si="37"/>
        <v>0</v>
      </c>
    </row>
    <row r="58" spans="1:31" ht="141" thickBot="1">
      <c r="A58" s="185" t="s">
        <v>487</v>
      </c>
      <c r="B58" s="186">
        <v>42</v>
      </c>
      <c r="C58" s="183" t="s">
        <v>655</v>
      </c>
      <c r="D58" s="213">
        <f t="shared" si="27"/>
      </c>
      <c r="E58" s="185" t="s">
        <v>660</v>
      </c>
      <c r="F58" s="185" t="s">
        <v>661</v>
      </c>
      <c r="G58" s="183"/>
      <c r="H58" s="183" t="s">
        <v>664</v>
      </c>
      <c r="I58" s="148" t="s">
        <v>100</v>
      </c>
      <c r="J58" s="213" t="str">
        <f t="shared" si="28"/>
        <v>01</v>
      </c>
      <c r="K58" s="184"/>
      <c r="L58" s="149"/>
      <c r="M58" s="149"/>
      <c r="N58" s="149"/>
      <c r="O58" s="150">
        <f t="shared" si="29"/>
        <v>211</v>
      </c>
      <c r="P58" s="149">
        <v>211</v>
      </c>
      <c r="Q58" s="149"/>
      <c r="R58" s="149"/>
      <c r="S58" s="149"/>
      <c r="T58" s="149"/>
      <c r="U58" s="149">
        <v>211</v>
      </c>
      <c r="V58" s="149">
        <v>211</v>
      </c>
      <c r="W58" s="220" t="s">
        <v>665</v>
      </c>
      <c r="X58" s="316">
        <f t="shared" si="30"/>
        <v>1</v>
      </c>
      <c r="Y58" s="134">
        <f t="shared" si="31"/>
        <v>42</v>
      </c>
      <c r="Z58" s="135">
        <f t="shared" si="32"/>
        <v>0</v>
      </c>
      <c r="AA58" s="135">
        <f t="shared" si="33"/>
        <v>0</v>
      </c>
      <c r="AB58" s="135">
        <f t="shared" si="34"/>
        <v>0</v>
      </c>
      <c r="AC58" s="135">
        <f t="shared" si="35"/>
        <v>0</v>
      </c>
      <c r="AD58" s="135">
        <f t="shared" si="36"/>
        <v>0</v>
      </c>
      <c r="AE58" s="135">
        <f t="shared" si="37"/>
        <v>0</v>
      </c>
    </row>
    <row r="59" spans="1:31" ht="306.75" thickBot="1">
      <c r="A59" s="185" t="s">
        <v>487</v>
      </c>
      <c r="B59" s="186">
        <v>43</v>
      </c>
      <c r="C59" s="183" t="s">
        <v>512</v>
      </c>
      <c r="D59" s="213">
        <f t="shared" si="27"/>
      </c>
      <c r="E59" s="185" t="s">
        <v>516</v>
      </c>
      <c r="F59" s="185" t="s">
        <v>517</v>
      </c>
      <c r="G59" s="183" t="s">
        <v>518</v>
      </c>
      <c r="H59" s="183" t="s">
        <v>519</v>
      </c>
      <c r="I59" s="148" t="s">
        <v>100</v>
      </c>
      <c r="J59" s="213" t="str">
        <f t="shared" si="28"/>
        <v>01</v>
      </c>
      <c r="K59" s="184"/>
      <c r="L59" s="149"/>
      <c r="M59" s="149"/>
      <c r="N59" s="149"/>
      <c r="O59" s="150">
        <f t="shared" si="29"/>
        <v>188.3</v>
      </c>
      <c r="P59" s="149">
        <v>188.3</v>
      </c>
      <c r="Q59" s="149"/>
      <c r="R59" s="149"/>
      <c r="S59" s="149"/>
      <c r="T59" s="149"/>
      <c r="U59" s="149">
        <v>188.3</v>
      </c>
      <c r="V59" s="149">
        <v>188.3</v>
      </c>
      <c r="W59" s="325" t="s">
        <v>520</v>
      </c>
      <c r="X59" s="316">
        <f t="shared" si="30"/>
        <v>1</v>
      </c>
      <c r="Y59" s="134">
        <f>B59</f>
        <v>43</v>
      </c>
      <c r="Z59" s="135">
        <f t="shared" si="32"/>
        <v>0</v>
      </c>
      <c r="AA59" s="135">
        <f t="shared" si="33"/>
        <v>0</v>
      </c>
      <c r="AB59" s="135">
        <f t="shared" si="34"/>
        <v>0</v>
      </c>
      <c r="AC59" s="135">
        <f t="shared" si="35"/>
        <v>0</v>
      </c>
      <c r="AD59" s="135">
        <f t="shared" si="36"/>
        <v>0</v>
      </c>
      <c r="AE59" s="135">
        <f t="shared" si="37"/>
        <v>0</v>
      </c>
    </row>
    <row r="60" spans="1:31" ht="331.5">
      <c r="A60" s="185" t="s">
        <v>487</v>
      </c>
      <c r="B60" s="186">
        <v>44</v>
      </c>
      <c r="C60" s="183" t="s">
        <v>546</v>
      </c>
      <c r="D60" s="213">
        <f t="shared" si="27"/>
      </c>
      <c r="E60" s="185" t="s">
        <v>571</v>
      </c>
      <c r="F60" s="185" t="s">
        <v>572</v>
      </c>
      <c r="G60" s="183" t="s">
        <v>573</v>
      </c>
      <c r="H60" s="183" t="s">
        <v>574</v>
      </c>
      <c r="I60" s="148" t="s">
        <v>100</v>
      </c>
      <c r="J60" s="213" t="str">
        <f t="shared" si="28"/>
        <v>01</v>
      </c>
      <c r="K60" s="184"/>
      <c r="L60" s="149">
        <v>436.9</v>
      </c>
      <c r="M60" s="149">
        <v>262.2</v>
      </c>
      <c r="N60" s="149">
        <v>43.7</v>
      </c>
      <c r="O60" s="150">
        <f t="shared" si="29"/>
        <v>174.7</v>
      </c>
      <c r="P60" s="149"/>
      <c r="Q60" s="149"/>
      <c r="R60" s="149">
        <v>174.7</v>
      </c>
      <c r="S60" s="149"/>
      <c r="T60" s="149"/>
      <c r="U60" s="149">
        <v>174.7</v>
      </c>
      <c r="V60" s="149">
        <v>174.7</v>
      </c>
      <c r="W60" s="220" t="s">
        <v>801</v>
      </c>
      <c r="X60" s="316">
        <f t="shared" si="30"/>
        <v>1</v>
      </c>
      <c r="Y60" s="134">
        <f>B60</f>
        <v>44</v>
      </c>
      <c r="Z60" s="135">
        <f t="shared" si="32"/>
        <v>0</v>
      </c>
      <c r="AA60" s="135">
        <f t="shared" si="33"/>
        <v>0</v>
      </c>
      <c r="AB60" s="135">
        <f t="shared" si="34"/>
        <v>0</v>
      </c>
      <c r="AC60" s="135">
        <f t="shared" si="35"/>
        <v>0</v>
      </c>
      <c r="AD60" s="135">
        <f t="shared" si="36"/>
        <v>0</v>
      </c>
      <c r="AE60" s="135">
        <f t="shared" si="37"/>
        <v>0</v>
      </c>
    </row>
    <row r="61" spans="1:31" ht="153">
      <c r="A61" s="185" t="s">
        <v>487</v>
      </c>
      <c r="B61" s="186">
        <v>45</v>
      </c>
      <c r="C61" s="183" t="s">
        <v>578</v>
      </c>
      <c r="D61" s="213">
        <f t="shared" si="27"/>
      </c>
      <c r="E61" s="185" t="s">
        <v>606</v>
      </c>
      <c r="F61" s="185" t="s">
        <v>607</v>
      </c>
      <c r="G61" s="319" t="s">
        <v>326</v>
      </c>
      <c r="H61" s="319" t="s">
        <v>608</v>
      </c>
      <c r="I61" s="148" t="s">
        <v>100</v>
      </c>
      <c r="J61" s="213" t="str">
        <f t="shared" si="28"/>
        <v>01</v>
      </c>
      <c r="K61" s="184"/>
      <c r="L61" s="149"/>
      <c r="M61" s="149"/>
      <c r="N61" s="149"/>
      <c r="O61" s="150">
        <f t="shared" si="29"/>
        <v>167.1</v>
      </c>
      <c r="P61" s="149">
        <v>167.1</v>
      </c>
      <c r="Q61" s="149"/>
      <c r="R61" s="149"/>
      <c r="S61" s="149"/>
      <c r="T61" s="149">
        <v>167.1</v>
      </c>
      <c r="U61" s="149">
        <v>167.1</v>
      </c>
      <c r="V61" s="149">
        <v>167.1</v>
      </c>
      <c r="W61" s="320" t="s">
        <v>609</v>
      </c>
      <c r="X61" s="316">
        <f t="shared" si="30"/>
        <v>1</v>
      </c>
      <c r="Y61" s="134">
        <f>B61</f>
        <v>45</v>
      </c>
      <c r="Z61" s="135">
        <f t="shared" si="32"/>
        <v>0</v>
      </c>
      <c r="AA61" s="135">
        <f t="shared" si="33"/>
        <v>0</v>
      </c>
      <c r="AB61" s="135">
        <f t="shared" si="34"/>
        <v>0</v>
      </c>
      <c r="AC61" s="135">
        <f t="shared" si="35"/>
        <v>0</v>
      </c>
      <c r="AD61" s="135">
        <f t="shared" si="36"/>
        <v>0</v>
      </c>
      <c r="AE61" s="135">
        <f t="shared" si="37"/>
        <v>0</v>
      </c>
    </row>
    <row r="62" spans="1:31" ht="102">
      <c r="A62" s="185" t="s">
        <v>487</v>
      </c>
      <c r="B62" s="186">
        <v>46</v>
      </c>
      <c r="C62" s="183" t="s">
        <v>578</v>
      </c>
      <c r="D62" s="213">
        <f t="shared" si="27"/>
      </c>
      <c r="E62" s="185" t="s">
        <v>624</v>
      </c>
      <c r="F62" s="185" t="s">
        <v>625</v>
      </c>
      <c r="G62" s="183" t="s">
        <v>626</v>
      </c>
      <c r="H62" s="183" t="s">
        <v>627</v>
      </c>
      <c r="I62" s="148" t="s">
        <v>100</v>
      </c>
      <c r="J62" s="213" t="str">
        <f t="shared" si="28"/>
        <v>01</v>
      </c>
      <c r="K62" s="184"/>
      <c r="L62" s="149"/>
      <c r="M62" s="149"/>
      <c r="N62" s="149"/>
      <c r="O62" s="150">
        <f t="shared" si="29"/>
        <v>160.9</v>
      </c>
      <c r="P62" s="149">
        <v>160.9</v>
      </c>
      <c r="Q62" s="149"/>
      <c r="R62" s="149"/>
      <c r="S62" s="149"/>
      <c r="T62" s="149"/>
      <c r="U62" s="149">
        <v>160.9</v>
      </c>
      <c r="V62" s="149">
        <v>160.9</v>
      </c>
      <c r="W62" s="220" t="s">
        <v>628</v>
      </c>
      <c r="X62" s="316">
        <f t="shared" si="30"/>
        <v>1</v>
      </c>
      <c r="Y62" s="134">
        <f>B62</f>
        <v>46</v>
      </c>
      <c r="Z62" s="135">
        <f t="shared" si="32"/>
        <v>0</v>
      </c>
      <c r="AA62" s="135">
        <f t="shared" si="33"/>
        <v>0</v>
      </c>
      <c r="AB62" s="135">
        <f t="shared" si="34"/>
        <v>0</v>
      </c>
      <c r="AC62" s="135">
        <f t="shared" si="35"/>
        <v>0</v>
      </c>
      <c r="AD62" s="135">
        <f t="shared" si="36"/>
        <v>0</v>
      </c>
      <c r="AE62" s="135">
        <f t="shared" si="37"/>
        <v>0</v>
      </c>
    </row>
    <row r="63" spans="1:31" ht="255">
      <c r="A63" s="185" t="s">
        <v>487</v>
      </c>
      <c r="B63" s="186">
        <v>47</v>
      </c>
      <c r="C63" s="183" t="s">
        <v>546</v>
      </c>
      <c r="D63" s="213">
        <f t="shared" si="27"/>
      </c>
      <c r="E63" s="185" t="s">
        <v>547</v>
      </c>
      <c r="F63" s="185" t="s">
        <v>548</v>
      </c>
      <c r="G63" s="183" t="s">
        <v>549</v>
      </c>
      <c r="H63" s="183" t="s">
        <v>550</v>
      </c>
      <c r="I63" s="148" t="s">
        <v>100</v>
      </c>
      <c r="J63" s="213" t="str">
        <f t="shared" si="28"/>
        <v>01</v>
      </c>
      <c r="K63" s="184"/>
      <c r="L63" s="149">
        <v>137.4</v>
      </c>
      <c r="M63" s="149">
        <v>153.5</v>
      </c>
      <c r="N63" s="149">
        <v>16.1</v>
      </c>
      <c r="O63" s="150">
        <f t="shared" si="29"/>
        <v>153.5</v>
      </c>
      <c r="P63" s="149"/>
      <c r="Q63" s="149"/>
      <c r="R63" s="149">
        <v>153.5</v>
      </c>
      <c r="S63" s="149"/>
      <c r="T63" s="149"/>
      <c r="U63" s="149">
        <v>153.5</v>
      </c>
      <c r="V63" s="149">
        <v>153.5</v>
      </c>
      <c r="W63" s="318" t="s">
        <v>802</v>
      </c>
      <c r="X63" s="316">
        <f t="shared" si="30"/>
        <v>1</v>
      </c>
      <c r="Y63" s="134">
        <f aca="true" t="shared" si="38" ref="Y63:Y86">B63</f>
        <v>47</v>
      </c>
      <c r="Z63" s="135">
        <f aca="true" t="shared" si="39" ref="Z63:Z86">IF(M63&gt;=N63,0,M63-N63)</f>
        <v>0</v>
      </c>
      <c r="AA63" s="135">
        <f aca="true" t="shared" si="40" ref="AA63:AA86">IF(P63&gt;=Q63,0,P63-Q63)</f>
        <v>0</v>
      </c>
      <c r="AB63" s="135">
        <f aca="true" t="shared" si="41" ref="AB63:AB86">IF(R63&gt;=S63,0,R63-S63)</f>
        <v>0</v>
      </c>
      <c r="AC63" s="135">
        <f aca="true" t="shared" si="42" ref="AC63:AC86">IF(O63&gt;=T63,0,O63-T63)</f>
        <v>0</v>
      </c>
      <c r="AD63" s="135">
        <f aca="true" t="shared" si="43" ref="AD63:AD86">IF(O63&gt;=U63,0,O63-U63)</f>
        <v>0</v>
      </c>
      <c r="AE63" s="135">
        <f aca="true" t="shared" si="44" ref="AE63:AE86">IF(U63&gt;=V63,0,U63-V63)</f>
        <v>0</v>
      </c>
    </row>
    <row r="64" spans="1:31" ht="216.75">
      <c r="A64" s="185" t="s">
        <v>487</v>
      </c>
      <c r="B64" s="186">
        <v>48</v>
      </c>
      <c r="C64" s="183" t="s">
        <v>638</v>
      </c>
      <c r="D64" s="213">
        <f t="shared" si="27"/>
      </c>
      <c r="E64" s="185" t="s">
        <v>647</v>
      </c>
      <c r="F64" s="185" t="s">
        <v>648</v>
      </c>
      <c r="G64" s="183"/>
      <c r="H64" s="183" t="s">
        <v>649</v>
      </c>
      <c r="I64" s="148" t="s">
        <v>100</v>
      </c>
      <c r="J64" s="213" t="str">
        <f t="shared" si="28"/>
        <v>01</v>
      </c>
      <c r="K64" s="184"/>
      <c r="L64" s="149"/>
      <c r="M64" s="149"/>
      <c r="N64" s="149"/>
      <c r="O64" s="150">
        <f t="shared" si="29"/>
        <v>149.6</v>
      </c>
      <c r="P64" s="149">
        <v>149.6</v>
      </c>
      <c r="Q64" s="149">
        <v>149.6</v>
      </c>
      <c r="R64" s="149"/>
      <c r="S64" s="149"/>
      <c r="T64" s="149"/>
      <c r="U64" s="149">
        <v>149.6</v>
      </c>
      <c r="V64" s="149">
        <v>149.6</v>
      </c>
      <c r="W64" s="220" t="s">
        <v>650</v>
      </c>
      <c r="X64" s="316">
        <f t="shared" si="30"/>
        <v>1</v>
      </c>
      <c r="Y64" s="134">
        <f t="shared" si="38"/>
        <v>48</v>
      </c>
      <c r="Z64" s="135">
        <f t="shared" si="39"/>
        <v>0</v>
      </c>
      <c r="AA64" s="135">
        <f t="shared" si="40"/>
        <v>0</v>
      </c>
      <c r="AB64" s="135">
        <f t="shared" si="41"/>
        <v>0</v>
      </c>
      <c r="AC64" s="135">
        <f t="shared" si="42"/>
        <v>0</v>
      </c>
      <c r="AD64" s="135">
        <f t="shared" si="43"/>
        <v>0</v>
      </c>
      <c r="AE64" s="135">
        <f t="shared" si="44"/>
        <v>0</v>
      </c>
    </row>
    <row r="65" spans="1:31" ht="114.75">
      <c r="A65" s="185" t="s">
        <v>487</v>
      </c>
      <c r="B65" s="186">
        <v>49</v>
      </c>
      <c r="C65" s="183" t="s">
        <v>699</v>
      </c>
      <c r="D65" s="213">
        <f t="shared" si="27"/>
      </c>
      <c r="E65" s="185" t="s">
        <v>705</v>
      </c>
      <c r="F65" s="185" t="s">
        <v>706</v>
      </c>
      <c r="G65" s="183" t="s">
        <v>707</v>
      </c>
      <c r="H65" s="183" t="s">
        <v>627</v>
      </c>
      <c r="I65" s="148" t="s">
        <v>100</v>
      </c>
      <c r="J65" s="213" t="str">
        <f t="shared" si="28"/>
        <v>01</v>
      </c>
      <c r="K65" s="184"/>
      <c r="L65" s="149"/>
      <c r="M65" s="149"/>
      <c r="N65" s="149"/>
      <c r="O65" s="150">
        <f t="shared" si="29"/>
        <v>149.6</v>
      </c>
      <c r="P65" s="149">
        <v>149.6</v>
      </c>
      <c r="Q65" s="149"/>
      <c r="R65" s="149"/>
      <c r="S65" s="149"/>
      <c r="T65" s="149"/>
      <c r="U65" s="149">
        <v>149.6</v>
      </c>
      <c r="V65" s="149">
        <v>149.6</v>
      </c>
      <c r="W65" s="220" t="s">
        <v>708</v>
      </c>
      <c r="X65" s="316">
        <f t="shared" si="30"/>
        <v>1</v>
      </c>
      <c r="Y65" s="134">
        <f t="shared" si="38"/>
        <v>49</v>
      </c>
      <c r="Z65" s="135">
        <f t="shared" si="39"/>
        <v>0</v>
      </c>
      <c r="AA65" s="135">
        <f t="shared" si="40"/>
        <v>0</v>
      </c>
      <c r="AB65" s="135">
        <f t="shared" si="41"/>
        <v>0</v>
      </c>
      <c r="AC65" s="135">
        <f t="shared" si="42"/>
        <v>0</v>
      </c>
      <c r="AD65" s="135">
        <f t="shared" si="43"/>
        <v>0</v>
      </c>
      <c r="AE65" s="135">
        <f t="shared" si="44"/>
        <v>0</v>
      </c>
    </row>
    <row r="66" spans="1:31" ht="76.5">
      <c r="A66" s="185" t="s">
        <v>487</v>
      </c>
      <c r="B66" s="186">
        <v>50</v>
      </c>
      <c r="C66" s="183" t="s">
        <v>746</v>
      </c>
      <c r="D66" s="213">
        <f t="shared" si="27"/>
      </c>
      <c r="E66" s="185" t="s">
        <v>751</v>
      </c>
      <c r="F66" s="185" t="s">
        <v>752</v>
      </c>
      <c r="G66" s="183" t="s">
        <v>753</v>
      </c>
      <c r="H66" s="183" t="s">
        <v>754</v>
      </c>
      <c r="I66" s="148" t="s">
        <v>100</v>
      </c>
      <c r="J66" s="213" t="str">
        <f t="shared" si="28"/>
        <v>01</v>
      </c>
      <c r="K66" s="184"/>
      <c r="L66" s="149"/>
      <c r="M66" s="149"/>
      <c r="N66" s="149"/>
      <c r="O66" s="150">
        <f t="shared" si="29"/>
        <v>137.9</v>
      </c>
      <c r="P66" s="149">
        <v>137.9</v>
      </c>
      <c r="Q66" s="149"/>
      <c r="R66" s="149"/>
      <c r="S66" s="149"/>
      <c r="T66" s="149"/>
      <c r="U66" s="149">
        <v>137.9</v>
      </c>
      <c r="V66" s="149">
        <v>137.9</v>
      </c>
      <c r="W66" s="220" t="s">
        <v>755</v>
      </c>
      <c r="X66" s="316">
        <f t="shared" si="30"/>
        <v>1</v>
      </c>
      <c r="Y66" s="134">
        <f t="shared" si="38"/>
        <v>50</v>
      </c>
      <c r="Z66" s="135">
        <f t="shared" si="39"/>
        <v>0</v>
      </c>
      <c r="AA66" s="135">
        <f t="shared" si="40"/>
        <v>0</v>
      </c>
      <c r="AB66" s="135">
        <f t="shared" si="41"/>
        <v>0</v>
      </c>
      <c r="AC66" s="135">
        <f t="shared" si="42"/>
        <v>0</v>
      </c>
      <c r="AD66" s="135">
        <f t="shared" si="43"/>
        <v>0</v>
      </c>
      <c r="AE66" s="135">
        <f t="shared" si="44"/>
        <v>0</v>
      </c>
    </row>
    <row r="67" spans="1:31" ht="178.5">
      <c r="A67" s="185" t="s">
        <v>487</v>
      </c>
      <c r="B67" s="186">
        <v>51</v>
      </c>
      <c r="C67" s="183" t="s">
        <v>546</v>
      </c>
      <c r="D67" s="213">
        <f t="shared" si="27"/>
      </c>
      <c r="E67" s="185" t="s">
        <v>561</v>
      </c>
      <c r="F67" s="185" t="s">
        <v>562</v>
      </c>
      <c r="G67" s="183" t="s">
        <v>563</v>
      </c>
      <c r="H67" s="183" t="s">
        <v>564</v>
      </c>
      <c r="I67" s="148" t="s">
        <v>100</v>
      </c>
      <c r="J67" s="213" t="str">
        <f t="shared" si="28"/>
        <v>01</v>
      </c>
      <c r="K67" s="184"/>
      <c r="L67" s="149"/>
      <c r="M67" s="149"/>
      <c r="N67" s="149"/>
      <c r="O67" s="150">
        <f t="shared" si="29"/>
        <v>131.6</v>
      </c>
      <c r="P67" s="149">
        <v>131.6</v>
      </c>
      <c r="Q67" s="149"/>
      <c r="R67" s="149"/>
      <c r="S67" s="149"/>
      <c r="T67" s="149"/>
      <c r="U67" s="149">
        <v>131.6</v>
      </c>
      <c r="V67" s="149">
        <v>131.6</v>
      </c>
      <c r="W67" s="220" t="s">
        <v>565</v>
      </c>
      <c r="X67" s="316">
        <f t="shared" si="30"/>
        <v>1</v>
      </c>
      <c r="Y67" s="134">
        <f t="shared" si="38"/>
        <v>51</v>
      </c>
      <c r="Z67" s="135">
        <f t="shared" si="39"/>
        <v>0</v>
      </c>
      <c r="AA67" s="135">
        <f t="shared" si="40"/>
        <v>0</v>
      </c>
      <c r="AB67" s="135">
        <f t="shared" si="41"/>
        <v>0</v>
      </c>
      <c r="AC67" s="135">
        <f t="shared" si="42"/>
        <v>0</v>
      </c>
      <c r="AD67" s="135">
        <f t="shared" si="43"/>
        <v>0</v>
      </c>
      <c r="AE67" s="135">
        <f t="shared" si="44"/>
        <v>0</v>
      </c>
    </row>
    <row r="68" spans="1:31" ht="191.25">
      <c r="A68" s="185" t="s">
        <v>487</v>
      </c>
      <c r="B68" s="186">
        <v>52</v>
      </c>
      <c r="C68" s="183" t="s">
        <v>739</v>
      </c>
      <c r="D68" s="213">
        <f t="shared" si="27"/>
      </c>
      <c r="E68" s="185" t="s">
        <v>740</v>
      </c>
      <c r="F68" s="185" t="s">
        <v>741</v>
      </c>
      <c r="G68" s="183" t="s">
        <v>306</v>
      </c>
      <c r="H68" s="183" t="s">
        <v>742</v>
      </c>
      <c r="I68" s="148" t="s">
        <v>100</v>
      </c>
      <c r="J68" s="213" t="str">
        <f t="shared" si="28"/>
        <v>01</v>
      </c>
      <c r="K68" s="184"/>
      <c r="L68" s="149"/>
      <c r="M68" s="149"/>
      <c r="N68" s="149"/>
      <c r="O68" s="150">
        <f t="shared" si="29"/>
        <v>131</v>
      </c>
      <c r="P68" s="149">
        <v>131</v>
      </c>
      <c r="Q68" s="149"/>
      <c r="R68" s="149"/>
      <c r="S68" s="149"/>
      <c r="T68" s="149"/>
      <c r="U68" s="149">
        <v>131</v>
      </c>
      <c r="V68" s="149">
        <v>131</v>
      </c>
      <c r="W68" s="220" t="s">
        <v>743</v>
      </c>
      <c r="X68" s="316">
        <f t="shared" si="30"/>
        <v>1</v>
      </c>
      <c r="Y68" s="134">
        <f t="shared" si="38"/>
        <v>52</v>
      </c>
      <c r="Z68" s="135">
        <f t="shared" si="39"/>
        <v>0</v>
      </c>
      <c r="AA68" s="135">
        <f t="shared" si="40"/>
        <v>0</v>
      </c>
      <c r="AB68" s="135">
        <f t="shared" si="41"/>
        <v>0</v>
      </c>
      <c r="AC68" s="135">
        <f t="shared" si="42"/>
        <v>0</v>
      </c>
      <c r="AD68" s="135">
        <f t="shared" si="43"/>
        <v>0</v>
      </c>
      <c r="AE68" s="135">
        <f t="shared" si="44"/>
        <v>0</v>
      </c>
    </row>
    <row r="69" spans="1:31" ht="191.25">
      <c r="A69" s="185" t="s">
        <v>487</v>
      </c>
      <c r="B69" s="186">
        <v>53</v>
      </c>
      <c r="C69" s="183" t="s">
        <v>578</v>
      </c>
      <c r="D69" s="213">
        <f t="shared" si="27"/>
      </c>
      <c r="E69" s="185" t="s">
        <v>584</v>
      </c>
      <c r="F69" s="185" t="s">
        <v>585</v>
      </c>
      <c r="G69" s="319" t="s">
        <v>33</v>
      </c>
      <c r="H69" s="321" t="s">
        <v>589</v>
      </c>
      <c r="I69" s="148" t="s">
        <v>100</v>
      </c>
      <c r="J69" s="213" t="str">
        <f t="shared" si="28"/>
        <v>01</v>
      </c>
      <c r="K69" s="184"/>
      <c r="L69" s="149"/>
      <c r="M69" s="149"/>
      <c r="N69" s="149"/>
      <c r="O69" s="150">
        <f t="shared" si="29"/>
        <v>110.3</v>
      </c>
      <c r="P69" s="149">
        <v>110.3</v>
      </c>
      <c r="Q69" s="149"/>
      <c r="R69" s="149"/>
      <c r="S69" s="149"/>
      <c r="T69" s="149">
        <v>110.3</v>
      </c>
      <c r="U69" s="149">
        <v>110.3</v>
      </c>
      <c r="V69" s="149">
        <v>110.3</v>
      </c>
      <c r="W69" s="320" t="s">
        <v>590</v>
      </c>
      <c r="X69" s="316">
        <f t="shared" si="30"/>
        <v>1</v>
      </c>
      <c r="Y69" s="134">
        <f t="shared" si="38"/>
        <v>53</v>
      </c>
      <c r="Z69" s="135">
        <f t="shared" si="39"/>
        <v>0</v>
      </c>
      <c r="AA69" s="135">
        <f t="shared" si="40"/>
        <v>0</v>
      </c>
      <c r="AB69" s="135">
        <f t="shared" si="41"/>
        <v>0</v>
      </c>
      <c r="AC69" s="135">
        <f t="shared" si="42"/>
        <v>0</v>
      </c>
      <c r="AD69" s="135">
        <f t="shared" si="43"/>
        <v>0</v>
      </c>
      <c r="AE69" s="135">
        <f t="shared" si="44"/>
        <v>0</v>
      </c>
    </row>
    <row r="70" spans="1:31" ht="102">
      <c r="A70" s="185" t="s">
        <v>487</v>
      </c>
      <c r="B70" s="186">
        <v>54</v>
      </c>
      <c r="C70" s="183" t="s">
        <v>578</v>
      </c>
      <c r="D70" s="213">
        <f t="shared" si="27"/>
      </c>
      <c r="E70" s="185" t="s">
        <v>619</v>
      </c>
      <c r="F70" s="185" t="s">
        <v>620</v>
      </c>
      <c r="G70" s="183" t="s">
        <v>621</v>
      </c>
      <c r="H70" s="183" t="s">
        <v>622</v>
      </c>
      <c r="I70" s="148" t="s">
        <v>100</v>
      </c>
      <c r="J70" s="213" t="str">
        <f t="shared" si="28"/>
        <v>01</v>
      </c>
      <c r="K70" s="184"/>
      <c r="L70" s="149"/>
      <c r="M70" s="149"/>
      <c r="N70" s="149"/>
      <c r="O70" s="150">
        <f t="shared" si="29"/>
        <v>108.4</v>
      </c>
      <c r="P70" s="149">
        <v>108.4</v>
      </c>
      <c r="Q70" s="149"/>
      <c r="R70" s="149"/>
      <c r="S70" s="149"/>
      <c r="T70" s="149"/>
      <c r="U70" s="149">
        <v>108.4</v>
      </c>
      <c r="V70" s="149">
        <v>108.4</v>
      </c>
      <c r="W70" s="220" t="s">
        <v>623</v>
      </c>
      <c r="X70" s="316">
        <f t="shared" si="30"/>
        <v>1</v>
      </c>
      <c r="Y70" s="134">
        <f t="shared" si="38"/>
        <v>54</v>
      </c>
      <c r="Z70" s="135">
        <f t="shared" si="39"/>
        <v>0</v>
      </c>
      <c r="AA70" s="135">
        <f t="shared" si="40"/>
        <v>0</v>
      </c>
      <c r="AB70" s="135">
        <f t="shared" si="41"/>
        <v>0</v>
      </c>
      <c r="AC70" s="135">
        <f t="shared" si="42"/>
        <v>0</v>
      </c>
      <c r="AD70" s="135">
        <f t="shared" si="43"/>
        <v>0</v>
      </c>
      <c r="AE70" s="135">
        <f t="shared" si="44"/>
        <v>0</v>
      </c>
    </row>
    <row r="71" spans="1:31" ht="39" thickBot="1">
      <c r="A71" s="185" t="s">
        <v>487</v>
      </c>
      <c r="B71" s="186">
        <v>55</v>
      </c>
      <c r="C71" s="183" t="s">
        <v>521</v>
      </c>
      <c r="D71" s="213">
        <f t="shared" si="27"/>
      </c>
      <c r="E71" s="185" t="s">
        <v>539</v>
      </c>
      <c r="F71" s="185" t="s">
        <v>540</v>
      </c>
      <c r="G71" s="183" t="s">
        <v>541</v>
      </c>
      <c r="H71" s="183" t="s">
        <v>542</v>
      </c>
      <c r="I71" s="148" t="s">
        <v>100</v>
      </c>
      <c r="J71" s="213" t="str">
        <f t="shared" si="28"/>
        <v>01</v>
      </c>
      <c r="K71" s="184"/>
      <c r="L71" s="149"/>
      <c r="M71" s="149"/>
      <c r="N71" s="149"/>
      <c r="O71" s="150">
        <f t="shared" si="29"/>
        <v>60.5</v>
      </c>
      <c r="P71" s="149">
        <v>60.5</v>
      </c>
      <c r="Q71" s="149"/>
      <c r="R71" s="149"/>
      <c r="S71" s="149"/>
      <c r="T71" s="149"/>
      <c r="U71" s="149">
        <v>60.5</v>
      </c>
      <c r="V71" s="149">
        <v>60.5</v>
      </c>
      <c r="W71" s="220" t="s">
        <v>793</v>
      </c>
      <c r="X71" s="316">
        <f t="shared" si="30"/>
        <v>1</v>
      </c>
      <c r="Y71" s="134">
        <f t="shared" si="38"/>
        <v>55</v>
      </c>
      <c r="Z71" s="135">
        <f t="shared" si="39"/>
        <v>0</v>
      </c>
      <c r="AA71" s="135">
        <f t="shared" si="40"/>
        <v>0</v>
      </c>
      <c r="AB71" s="135">
        <f t="shared" si="41"/>
        <v>0</v>
      </c>
      <c r="AC71" s="135">
        <f t="shared" si="42"/>
        <v>0</v>
      </c>
      <c r="AD71" s="135">
        <f t="shared" si="43"/>
        <v>0</v>
      </c>
      <c r="AE71" s="135">
        <f t="shared" si="44"/>
        <v>0</v>
      </c>
    </row>
    <row r="72" spans="1:31" ht="84.75" thickBot="1">
      <c r="A72" s="185" t="s">
        <v>487</v>
      </c>
      <c r="B72" s="186">
        <v>56</v>
      </c>
      <c r="C72" s="183" t="s">
        <v>546</v>
      </c>
      <c r="D72" s="213">
        <f t="shared" si="27"/>
      </c>
      <c r="E72" s="185" t="s">
        <v>575</v>
      </c>
      <c r="F72" s="185" t="s">
        <v>64</v>
      </c>
      <c r="G72" s="183" t="s">
        <v>576</v>
      </c>
      <c r="H72" s="183" t="s">
        <v>564</v>
      </c>
      <c r="I72" s="148" t="s">
        <v>100</v>
      </c>
      <c r="J72" s="213" t="str">
        <f t="shared" si="28"/>
        <v>01</v>
      </c>
      <c r="K72" s="184"/>
      <c r="L72" s="149"/>
      <c r="M72" s="149"/>
      <c r="N72" s="149"/>
      <c r="O72" s="150">
        <f t="shared" si="29"/>
        <v>44.7</v>
      </c>
      <c r="P72" s="149"/>
      <c r="Q72" s="149"/>
      <c r="R72" s="149">
        <v>44.7</v>
      </c>
      <c r="S72" s="149"/>
      <c r="T72" s="149"/>
      <c r="U72" s="149">
        <v>39.6</v>
      </c>
      <c r="V72" s="149">
        <v>39.6</v>
      </c>
      <c r="W72" s="331" t="s">
        <v>577</v>
      </c>
      <c r="X72" s="316">
        <f t="shared" si="30"/>
        <v>1</v>
      </c>
      <c r="Y72" s="134">
        <f t="shared" si="38"/>
        <v>56</v>
      </c>
      <c r="Z72" s="135">
        <f t="shared" si="39"/>
        <v>0</v>
      </c>
      <c r="AA72" s="135">
        <f t="shared" si="40"/>
        <v>0</v>
      </c>
      <c r="AB72" s="135">
        <f t="shared" si="41"/>
        <v>0</v>
      </c>
      <c r="AC72" s="135">
        <f t="shared" si="42"/>
        <v>0</v>
      </c>
      <c r="AD72" s="135">
        <f t="shared" si="43"/>
        <v>0</v>
      </c>
      <c r="AE72" s="135">
        <f t="shared" si="44"/>
        <v>0</v>
      </c>
    </row>
    <row r="73" spans="1:31" ht="89.25">
      <c r="A73" s="185" t="s">
        <v>487</v>
      </c>
      <c r="B73" s="186">
        <v>57</v>
      </c>
      <c r="C73" s="183" t="s">
        <v>769</v>
      </c>
      <c r="D73" s="213">
        <f t="shared" si="27"/>
      </c>
      <c r="E73" s="185" t="s">
        <v>598</v>
      </c>
      <c r="F73" s="185" t="s">
        <v>788</v>
      </c>
      <c r="G73" s="183" t="s">
        <v>33</v>
      </c>
      <c r="H73" s="183" t="s">
        <v>789</v>
      </c>
      <c r="I73" s="148" t="s">
        <v>100</v>
      </c>
      <c r="J73" s="213" t="str">
        <f t="shared" si="28"/>
        <v>01</v>
      </c>
      <c r="K73" s="184"/>
      <c r="L73" s="149"/>
      <c r="M73" s="149"/>
      <c r="N73" s="149"/>
      <c r="O73" s="150">
        <f t="shared" si="29"/>
        <v>40</v>
      </c>
      <c r="P73" s="149">
        <v>40</v>
      </c>
      <c r="Q73" s="149">
        <v>40</v>
      </c>
      <c r="R73" s="149"/>
      <c r="S73" s="149"/>
      <c r="T73" s="149">
        <v>40</v>
      </c>
      <c r="U73" s="149">
        <v>40</v>
      </c>
      <c r="V73" s="149">
        <v>40</v>
      </c>
      <c r="W73" s="220" t="s">
        <v>790</v>
      </c>
      <c r="X73" s="316">
        <f t="shared" si="30"/>
        <v>1</v>
      </c>
      <c r="Y73" s="134">
        <f t="shared" si="38"/>
        <v>57</v>
      </c>
      <c r="Z73" s="135">
        <f t="shared" si="39"/>
        <v>0</v>
      </c>
      <c r="AA73" s="135">
        <f t="shared" si="40"/>
        <v>0</v>
      </c>
      <c r="AB73" s="135">
        <f t="shared" si="41"/>
        <v>0</v>
      </c>
      <c r="AC73" s="135">
        <f t="shared" si="42"/>
        <v>0</v>
      </c>
      <c r="AD73" s="135">
        <f t="shared" si="43"/>
        <v>0</v>
      </c>
      <c r="AE73" s="135">
        <f t="shared" si="44"/>
        <v>0</v>
      </c>
    </row>
    <row r="74" spans="1:31" ht="128.25" thickBot="1">
      <c r="A74" s="185" t="s">
        <v>487</v>
      </c>
      <c r="B74" s="186">
        <v>58</v>
      </c>
      <c r="C74" s="183" t="s">
        <v>765</v>
      </c>
      <c r="D74" s="213">
        <f t="shared" si="27"/>
      </c>
      <c r="E74" s="185" t="s">
        <v>766</v>
      </c>
      <c r="F74" s="185" t="s">
        <v>767</v>
      </c>
      <c r="G74" s="183"/>
      <c r="H74" s="183"/>
      <c r="I74" s="148" t="s">
        <v>100</v>
      </c>
      <c r="J74" s="213" t="str">
        <f t="shared" si="28"/>
        <v>01</v>
      </c>
      <c r="K74" s="184"/>
      <c r="L74" s="149"/>
      <c r="M74" s="149"/>
      <c r="N74" s="149"/>
      <c r="O74" s="150">
        <f t="shared" si="29"/>
        <v>38.4</v>
      </c>
      <c r="P74" s="149">
        <v>38.4</v>
      </c>
      <c r="Q74" s="149"/>
      <c r="R74" s="149"/>
      <c r="S74" s="149"/>
      <c r="T74" s="149"/>
      <c r="U74" s="149">
        <v>38.4</v>
      </c>
      <c r="V74" s="149">
        <v>38.4</v>
      </c>
      <c r="W74" s="220" t="s">
        <v>768</v>
      </c>
      <c r="X74" s="316">
        <f t="shared" si="30"/>
        <v>1</v>
      </c>
      <c r="Y74" s="134">
        <f t="shared" si="38"/>
        <v>58</v>
      </c>
      <c r="Z74" s="135">
        <f t="shared" si="39"/>
        <v>0</v>
      </c>
      <c r="AA74" s="135">
        <f t="shared" si="40"/>
        <v>0</v>
      </c>
      <c r="AB74" s="135">
        <f t="shared" si="41"/>
        <v>0</v>
      </c>
      <c r="AC74" s="135">
        <f t="shared" si="42"/>
        <v>0</v>
      </c>
      <c r="AD74" s="135">
        <f t="shared" si="43"/>
        <v>0</v>
      </c>
      <c r="AE74" s="135">
        <f t="shared" si="44"/>
        <v>0</v>
      </c>
    </row>
    <row r="75" spans="1:31" ht="166.5" thickBot="1">
      <c r="A75" s="185" t="s">
        <v>487</v>
      </c>
      <c r="B75" s="186">
        <v>59</v>
      </c>
      <c r="C75" s="183" t="s">
        <v>521</v>
      </c>
      <c r="D75" s="213">
        <f t="shared" si="27"/>
      </c>
      <c r="E75" s="185" t="s">
        <v>533</v>
      </c>
      <c r="F75" s="185" t="s">
        <v>534</v>
      </c>
      <c r="G75" s="183" t="s">
        <v>535</v>
      </c>
      <c r="H75" s="183" t="s">
        <v>536</v>
      </c>
      <c r="I75" s="148" t="s">
        <v>100</v>
      </c>
      <c r="J75" s="213" t="str">
        <f t="shared" si="28"/>
        <v>01</v>
      </c>
      <c r="K75" s="184"/>
      <c r="L75" s="149"/>
      <c r="M75" s="149"/>
      <c r="N75" s="149"/>
      <c r="O75" s="150">
        <f t="shared" si="29"/>
        <v>27.3</v>
      </c>
      <c r="P75" s="149">
        <v>27.3</v>
      </c>
      <c r="Q75" s="149"/>
      <c r="R75" s="149"/>
      <c r="S75" s="149"/>
      <c r="T75" s="149"/>
      <c r="U75" s="149">
        <v>27.3</v>
      </c>
      <c r="V75" s="149">
        <v>27.3</v>
      </c>
      <c r="W75" s="325" t="s">
        <v>792</v>
      </c>
      <c r="X75" s="316">
        <f t="shared" si="30"/>
        <v>1</v>
      </c>
      <c r="Y75" s="134">
        <f t="shared" si="38"/>
        <v>59</v>
      </c>
      <c r="Z75" s="135">
        <f t="shared" si="39"/>
        <v>0</v>
      </c>
      <c r="AA75" s="135">
        <f t="shared" si="40"/>
        <v>0</v>
      </c>
      <c r="AB75" s="135">
        <f t="shared" si="41"/>
        <v>0</v>
      </c>
      <c r="AC75" s="135">
        <f t="shared" si="42"/>
        <v>0</v>
      </c>
      <c r="AD75" s="135">
        <f t="shared" si="43"/>
        <v>0</v>
      </c>
      <c r="AE75" s="135">
        <f t="shared" si="44"/>
        <v>0</v>
      </c>
    </row>
    <row r="76" spans="1:31" ht="114.75">
      <c r="A76" s="185" t="s">
        <v>487</v>
      </c>
      <c r="B76" s="186">
        <v>60</v>
      </c>
      <c r="C76" s="183" t="s">
        <v>709</v>
      </c>
      <c r="D76" s="213">
        <f t="shared" si="27"/>
      </c>
      <c r="E76" s="185" t="s">
        <v>727</v>
      </c>
      <c r="F76" s="185" t="s">
        <v>728</v>
      </c>
      <c r="G76" s="319" t="s">
        <v>729</v>
      </c>
      <c r="H76" s="319" t="s">
        <v>730</v>
      </c>
      <c r="I76" s="148" t="s">
        <v>100</v>
      </c>
      <c r="J76" s="213" t="str">
        <f t="shared" si="28"/>
        <v>01</v>
      </c>
      <c r="K76" s="184"/>
      <c r="L76" s="149"/>
      <c r="M76" s="149"/>
      <c r="N76" s="149"/>
      <c r="O76" s="150">
        <f t="shared" si="29"/>
        <v>19.4</v>
      </c>
      <c r="P76" s="149">
        <v>19.4</v>
      </c>
      <c r="Q76" s="149"/>
      <c r="R76" s="149"/>
      <c r="S76" s="149"/>
      <c r="T76" s="149">
        <v>19.4</v>
      </c>
      <c r="U76" s="149">
        <v>19.4</v>
      </c>
      <c r="V76" s="149">
        <v>19.4</v>
      </c>
      <c r="W76" s="317" t="s">
        <v>731</v>
      </c>
      <c r="X76" s="316">
        <f t="shared" si="30"/>
        <v>1</v>
      </c>
      <c r="Y76" s="134">
        <f t="shared" si="38"/>
        <v>60</v>
      </c>
      <c r="Z76" s="135">
        <f t="shared" si="39"/>
        <v>0</v>
      </c>
      <c r="AA76" s="135">
        <f t="shared" si="40"/>
        <v>0</v>
      </c>
      <c r="AB76" s="135">
        <f t="shared" si="41"/>
        <v>0</v>
      </c>
      <c r="AC76" s="135">
        <f t="shared" si="42"/>
        <v>0</v>
      </c>
      <c r="AD76" s="135">
        <f t="shared" si="43"/>
        <v>0</v>
      </c>
      <c r="AE76" s="135">
        <f t="shared" si="44"/>
        <v>0</v>
      </c>
    </row>
    <row r="77" spans="1:31" ht="63.75">
      <c r="A77" s="185" t="s">
        <v>487</v>
      </c>
      <c r="B77" s="186">
        <v>61</v>
      </c>
      <c r="C77" s="183" t="s">
        <v>746</v>
      </c>
      <c r="D77" s="213">
        <f t="shared" si="27"/>
      </c>
      <c r="E77" s="185" t="s">
        <v>760</v>
      </c>
      <c r="F77" s="185" t="s">
        <v>761</v>
      </c>
      <c r="G77" s="183" t="s">
        <v>762</v>
      </c>
      <c r="H77" s="183" t="s">
        <v>763</v>
      </c>
      <c r="I77" s="148" t="s">
        <v>100</v>
      </c>
      <c r="J77" s="213" t="str">
        <f t="shared" si="28"/>
        <v>01</v>
      </c>
      <c r="K77" s="184"/>
      <c r="L77" s="149">
        <v>603.7</v>
      </c>
      <c r="M77" s="149">
        <v>603.7</v>
      </c>
      <c r="N77" s="149">
        <v>19</v>
      </c>
      <c r="O77" s="150">
        <f t="shared" si="29"/>
        <v>19</v>
      </c>
      <c r="P77" s="149"/>
      <c r="Q77" s="149"/>
      <c r="R77" s="149">
        <v>19</v>
      </c>
      <c r="S77" s="149">
        <v>19</v>
      </c>
      <c r="T77" s="149"/>
      <c r="U77" s="149">
        <v>19</v>
      </c>
      <c r="V77" s="149">
        <v>19</v>
      </c>
      <c r="W77" s="220" t="s">
        <v>764</v>
      </c>
      <c r="X77" s="316">
        <f t="shared" si="30"/>
        <v>1</v>
      </c>
      <c r="Y77" s="134">
        <f t="shared" si="38"/>
        <v>61</v>
      </c>
      <c r="Z77" s="135">
        <f t="shared" si="39"/>
        <v>0</v>
      </c>
      <c r="AA77" s="135">
        <f t="shared" si="40"/>
        <v>0</v>
      </c>
      <c r="AB77" s="135">
        <f t="shared" si="41"/>
        <v>0</v>
      </c>
      <c r="AC77" s="135">
        <f t="shared" si="42"/>
        <v>0</v>
      </c>
      <c r="AD77" s="135">
        <f t="shared" si="43"/>
        <v>0</v>
      </c>
      <c r="AE77" s="135">
        <f t="shared" si="44"/>
        <v>0</v>
      </c>
    </row>
    <row r="78" spans="1:31" ht="204">
      <c r="A78" s="185" t="s">
        <v>487</v>
      </c>
      <c r="B78" s="186">
        <v>62</v>
      </c>
      <c r="C78" s="183" t="s">
        <v>638</v>
      </c>
      <c r="D78" s="213">
        <f t="shared" si="27"/>
      </c>
      <c r="E78" s="185" t="s">
        <v>651</v>
      </c>
      <c r="F78" s="185" t="s">
        <v>652</v>
      </c>
      <c r="G78" s="183" t="s">
        <v>195</v>
      </c>
      <c r="H78" s="183" t="s">
        <v>653</v>
      </c>
      <c r="I78" s="148" t="s">
        <v>100</v>
      </c>
      <c r="J78" s="213" t="str">
        <f t="shared" si="28"/>
        <v>01</v>
      </c>
      <c r="K78" s="184"/>
      <c r="L78" s="149"/>
      <c r="M78" s="149"/>
      <c r="N78" s="149"/>
      <c r="O78" s="150">
        <f t="shared" si="29"/>
        <v>4.3</v>
      </c>
      <c r="P78" s="149">
        <v>4.3</v>
      </c>
      <c r="Q78" s="149"/>
      <c r="R78" s="149"/>
      <c r="S78" s="149"/>
      <c r="T78" s="149"/>
      <c r="U78" s="149">
        <v>4.3</v>
      </c>
      <c r="V78" s="149">
        <v>4.3</v>
      </c>
      <c r="W78" s="220" t="s">
        <v>654</v>
      </c>
      <c r="X78" s="316">
        <f t="shared" si="30"/>
        <v>1</v>
      </c>
      <c r="Y78" s="134">
        <f t="shared" si="38"/>
        <v>62</v>
      </c>
      <c r="Z78" s="135">
        <f t="shared" si="39"/>
        <v>0</v>
      </c>
      <c r="AA78" s="135">
        <f t="shared" si="40"/>
        <v>0</v>
      </c>
      <c r="AB78" s="135">
        <f t="shared" si="41"/>
        <v>0</v>
      </c>
      <c r="AC78" s="135">
        <f t="shared" si="42"/>
        <v>0</v>
      </c>
      <c r="AD78" s="135">
        <f t="shared" si="43"/>
        <v>0</v>
      </c>
      <c r="AE78" s="135">
        <f t="shared" si="44"/>
        <v>0</v>
      </c>
    </row>
    <row r="79" spans="1:31" ht="25.5">
      <c r="A79" s="185" t="s">
        <v>487</v>
      </c>
      <c r="B79" s="186">
        <v>63</v>
      </c>
      <c r="C79" s="183" t="s">
        <v>699</v>
      </c>
      <c r="D79" s="213">
        <f t="shared" si="27"/>
      </c>
      <c r="E79" s="185" t="s">
        <v>700</v>
      </c>
      <c r="F79" s="185" t="s">
        <v>701</v>
      </c>
      <c r="G79" s="183" t="s">
        <v>702</v>
      </c>
      <c r="H79" s="183" t="s">
        <v>703</v>
      </c>
      <c r="I79" s="148" t="s">
        <v>94</v>
      </c>
      <c r="J79" s="213" t="str">
        <f t="shared" si="28"/>
        <v>41</v>
      </c>
      <c r="K79" s="184"/>
      <c r="L79" s="149"/>
      <c r="M79" s="149"/>
      <c r="N79" s="149"/>
      <c r="O79" s="150">
        <f t="shared" si="29"/>
        <v>683.6</v>
      </c>
      <c r="P79" s="149">
        <v>683.6</v>
      </c>
      <c r="Q79" s="149"/>
      <c r="R79" s="149"/>
      <c r="S79" s="149"/>
      <c r="T79" s="149">
        <v>683.6</v>
      </c>
      <c r="U79" s="149">
        <v>683.6</v>
      </c>
      <c r="V79" s="149">
        <v>683.6</v>
      </c>
      <c r="W79" s="220" t="s">
        <v>704</v>
      </c>
      <c r="X79" s="316">
        <f t="shared" si="30"/>
        <v>8</v>
      </c>
      <c r="Y79" s="134">
        <f t="shared" si="38"/>
        <v>63</v>
      </c>
      <c r="Z79" s="135">
        <f t="shared" si="39"/>
        <v>0</v>
      </c>
      <c r="AA79" s="135">
        <f t="shared" si="40"/>
        <v>0</v>
      </c>
      <c r="AB79" s="135">
        <f t="shared" si="41"/>
        <v>0</v>
      </c>
      <c r="AC79" s="135">
        <f t="shared" si="42"/>
        <v>0</v>
      </c>
      <c r="AD79" s="135">
        <f t="shared" si="43"/>
        <v>0</v>
      </c>
      <c r="AE79" s="135">
        <f t="shared" si="44"/>
        <v>0</v>
      </c>
    </row>
    <row r="80" spans="1:31" ht="60">
      <c r="A80" s="185" t="s">
        <v>487</v>
      </c>
      <c r="B80" s="186">
        <v>64</v>
      </c>
      <c r="C80" s="183" t="s">
        <v>578</v>
      </c>
      <c r="D80" s="213">
        <f t="shared" si="27"/>
      </c>
      <c r="E80" s="185" t="s">
        <v>634</v>
      </c>
      <c r="F80" s="185" t="s">
        <v>635</v>
      </c>
      <c r="G80" s="183" t="s">
        <v>631</v>
      </c>
      <c r="H80" s="183" t="s">
        <v>636</v>
      </c>
      <c r="I80" s="148" t="s">
        <v>102</v>
      </c>
      <c r="J80" s="213" t="str">
        <f t="shared" si="28"/>
        <v>44</v>
      </c>
      <c r="K80" s="184"/>
      <c r="L80" s="149">
        <v>2250</v>
      </c>
      <c r="M80" s="149">
        <v>243.8</v>
      </c>
      <c r="N80" s="149"/>
      <c r="O80" s="150">
        <f t="shared" si="29"/>
        <v>212.8</v>
      </c>
      <c r="P80" s="149"/>
      <c r="Q80" s="149"/>
      <c r="R80" s="149">
        <v>212.8</v>
      </c>
      <c r="S80" s="149"/>
      <c r="T80" s="149"/>
      <c r="U80" s="149"/>
      <c r="V80" s="149"/>
      <c r="W80" s="326" t="s">
        <v>637</v>
      </c>
      <c r="X80" s="316">
        <f t="shared" si="30"/>
        <v>12</v>
      </c>
      <c r="Y80" s="134">
        <f t="shared" si="38"/>
        <v>64</v>
      </c>
      <c r="Z80" s="135">
        <f t="shared" si="39"/>
        <v>0</v>
      </c>
      <c r="AA80" s="135">
        <f t="shared" si="40"/>
        <v>0</v>
      </c>
      <c r="AB80" s="135">
        <f t="shared" si="41"/>
        <v>0</v>
      </c>
      <c r="AC80" s="135">
        <f t="shared" si="42"/>
        <v>0</v>
      </c>
      <c r="AD80" s="135">
        <f t="shared" si="43"/>
        <v>0</v>
      </c>
      <c r="AE80" s="135">
        <f t="shared" si="44"/>
        <v>0</v>
      </c>
    </row>
    <row r="81" spans="1:31" ht="409.5">
      <c r="A81" s="185" t="s">
        <v>487</v>
      </c>
      <c r="B81" s="186">
        <v>65</v>
      </c>
      <c r="C81" s="183" t="s">
        <v>746</v>
      </c>
      <c r="D81" s="213">
        <f>IF(ISERROR(VLOOKUP(C81,LesCode,2,FALSE)),"",VLOOKUP(C81,LesCode,2,FALSE))</f>
      </c>
      <c r="E81" s="185" t="s">
        <v>756</v>
      </c>
      <c r="F81" s="185" t="s">
        <v>757</v>
      </c>
      <c r="G81" s="183" t="s">
        <v>758</v>
      </c>
      <c r="H81" s="183" t="s">
        <v>759</v>
      </c>
      <c r="I81" s="148" t="s">
        <v>102</v>
      </c>
      <c r="J81" s="213" t="str">
        <f aca="true" t="shared" si="45" ref="J81:J86">IF(ISERROR(VLOOKUP(I81,КодВидИсп2,3,FALSE)),0,VLOOKUP(I81,КодВидИсп2,3,FALSE))</f>
        <v>44</v>
      </c>
      <c r="K81" s="184"/>
      <c r="L81" s="149">
        <v>438.1</v>
      </c>
      <c r="M81" s="149">
        <v>438.1</v>
      </c>
      <c r="N81" s="149"/>
      <c r="O81" s="150">
        <f aca="true" t="shared" si="46" ref="O81:O86">P81+R81</f>
        <v>175.2</v>
      </c>
      <c r="P81" s="149"/>
      <c r="Q81" s="149"/>
      <c r="R81" s="149">
        <v>175.2</v>
      </c>
      <c r="S81" s="149"/>
      <c r="T81" s="149"/>
      <c r="U81" s="149">
        <v>175.2</v>
      </c>
      <c r="V81" s="149">
        <v>175.2</v>
      </c>
      <c r="W81" s="326" t="s">
        <v>803</v>
      </c>
      <c r="X81" s="316">
        <f aca="true" t="shared" si="47" ref="X81:X86">IF(ISERROR(VLOOKUP(J81,КодВидИсп,3,FALSE)),0,VLOOKUP(J81,КодВидИсп,3,FALSE))</f>
        <v>12</v>
      </c>
      <c r="Y81" s="134">
        <f t="shared" si="38"/>
        <v>65</v>
      </c>
      <c r="Z81" s="135">
        <f t="shared" si="39"/>
        <v>0</v>
      </c>
      <c r="AA81" s="135">
        <f t="shared" si="40"/>
        <v>0</v>
      </c>
      <c r="AB81" s="135">
        <f t="shared" si="41"/>
        <v>0</v>
      </c>
      <c r="AC81" s="135">
        <f t="shared" si="42"/>
        <v>0</v>
      </c>
      <c r="AD81" s="135">
        <f t="shared" si="43"/>
        <v>0</v>
      </c>
      <c r="AE81" s="135">
        <f t="shared" si="44"/>
        <v>0</v>
      </c>
    </row>
    <row r="82" spans="1:31" ht="267.75">
      <c r="A82" s="185" t="s">
        <v>487</v>
      </c>
      <c r="B82" s="186">
        <v>66</v>
      </c>
      <c r="C82" s="183" t="s">
        <v>489</v>
      </c>
      <c r="D82" s="213">
        <f>IF(ISERROR(VLOOKUP(C82,LesCode,2,FALSE)),"",VLOOKUP(C82,LesCode,2,FALSE))</f>
      </c>
      <c r="E82" s="185" t="s">
        <v>497</v>
      </c>
      <c r="F82" s="185" t="s">
        <v>498</v>
      </c>
      <c r="G82" s="183" t="s">
        <v>499</v>
      </c>
      <c r="H82" s="183" t="s">
        <v>500</v>
      </c>
      <c r="I82" s="148" t="s">
        <v>102</v>
      </c>
      <c r="J82" s="213" t="str">
        <f t="shared" si="45"/>
        <v>44</v>
      </c>
      <c r="K82" s="184"/>
      <c r="L82" s="149"/>
      <c r="M82" s="149"/>
      <c r="N82" s="149"/>
      <c r="O82" s="150">
        <f t="shared" si="46"/>
        <v>82.1</v>
      </c>
      <c r="P82" s="149">
        <v>82.1</v>
      </c>
      <c r="Q82" s="149"/>
      <c r="R82" s="149"/>
      <c r="S82" s="149"/>
      <c r="T82" s="149">
        <v>82.1</v>
      </c>
      <c r="U82" s="149">
        <v>82.1</v>
      </c>
      <c r="V82" s="149">
        <v>82.1</v>
      </c>
      <c r="W82" s="151" t="s">
        <v>501</v>
      </c>
      <c r="X82" s="316">
        <f t="shared" si="47"/>
        <v>12</v>
      </c>
      <c r="Y82" s="134">
        <f t="shared" si="38"/>
        <v>66</v>
      </c>
      <c r="Z82" s="135">
        <f t="shared" si="39"/>
        <v>0</v>
      </c>
      <c r="AA82" s="135">
        <f t="shared" si="40"/>
        <v>0</v>
      </c>
      <c r="AB82" s="135">
        <f t="shared" si="41"/>
        <v>0</v>
      </c>
      <c r="AC82" s="135">
        <f t="shared" si="42"/>
        <v>0</v>
      </c>
      <c r="AD82" s="135">
        <f t="shared" si="43"/>
        <v>0</v>
      </c>
      <c r="AE82" s="135">
        <f t="shared" si="44"/>
        <v>0</v>
      </c>
    </row>
    <row r="83" spans="1:31" ht="108">
      <c r="A83" s="185" t="s">
        <v>487</v>
      </c>
      <c r="B83" s="186">
        <v>67</v>
      </c>
      <c r="C83" s="183" t="s">
        <v>502</v>
      </c>
      <c r="D83" s="213">
        <f>IF(ISERROR(VLOOKUP(C83,LesCode,2,FALSE)),"",VLOOKUP(C83,LesCode,2,FALSE))</f>
      </c>
      <c r="E83" s="185" t="s">
        <v>506</v>
      </c>
      <c r="F83" s="185" t="s">
        <v>507</v>
      </c>
      <c r="G83" s="183" t="s">
        <v>508</v>
      </c>
      <c r="H83" s="183" t="s">
        <v>509</v>
      </c>
      <c r="I83" s="148" t="s">
        <v>102</v>
      </c>
      <c r="J83" s="213" t="str">
        <f t="shared" si="45"/>
        <v>44</v>
      </c>
      <c r="K83" s="184"/>
      <c r="L83" s="149">
        <v>282.4</v>
      </c>
      <c r="M83" s="149">
        <v>282.4</v>
      </c>
      <c r="N83" s="149"/>
      <c r="O83" s="150">
        <f t="shared" si="46"/>
        <v>70.6</v>
      </c>
      <c r="P83" s="149"/>
      <c r="Q83" s="149"/>
      <c r="R83" s="149">
        <v>70.6</v>
      </c>
      <c r="S83" s="149">
        <v>70.6</v>
      </c>
      <c r="T83" s="149"/>
      <c r="U83" s="149">
        <v>70.6</v>
      </c>
      <c r="V83" s="149"/>
      <c r="W83" s="326" t="s">
        <v>791</v>
      </c>
      <c r="X83" s="316">
        <f t="shared" si="47"/>
        <v>12</v>
      </c>
      <c r="Y83" s="134">
        <f t="shared" si="38"/>
        <v>67</v>
      </c>
      <c r="Z83" s="135">
        <f t="shared" si="39"/>
        <v>0</v>
      </c>
      <c r="AA83" s="135">
        <f t="shared" si="40"/>
        <v>0</v>
      </c>
      <c r="AB83" s="135">
        <f t="shared" si="41"/>
        <v>0</v>
      </c>
      <c r="AC83" s="135">
        <f t="shared" si="42"/>
        <v>0</v>
      </c>
      <c r="AD83" s="135">
        <f t="shared" si="43"/>
        <v>0</v>
      </c>
      <c r="AE83" s="135">
        <f t="shared" si="44"/>
        <v>0</v>
      </c>
    </row>
    <row r="84" spans="1:31" ht="25.5">
      <c r="A84" s="185" t="s">
        <v>487</v>
      </c>
      <c r="B84" s="186">
        <v>68</v>
      </c>
      <c r="C84" s="183" t="s">
        <v>673</v>
      </c>
      <c r="D84" s="213">
        <f>IF(ISERROR(VLOOKUP(C84,LesCode,2,FALSE)),"",VLOOKUP(C84,LesCode,2,FALSE))</f>
      </c>
      <c r="E84" s="185" t="s">
        <v>691</v>
      </c>
      <c r="F84" s="185" t="s">
        <v>696</v>
      </c>
      <c r="G84" s="183" t="s">
        <v>697</v>
      </c>
      <c r="H84" s="183" t="s">
        <v>698</v>
      </c>
      <c r="I84" s="148" t="s">
        <v>191</v>
      </c>
      <c r="J84" s="213" t="str">
        <f t="shared" si="45"/>
        <v>46</v>
      </c>
      <c r="K84" s="184"/>
      <c r="L84" s="149"/>
      <c r="M84" s="149"/>
      <c r="N84" s="149"/>
      <c r="O84" s="150">
        <f t="shared" si="46"/>
        <v>170.1</v>
      </c>
      <c r="P84" s="149"/>
      <c r="Q84" s="149"/>
      <c r="R84" s="149">
        <v>170.1</v>
      </c>
      <c r="S84" s="149">
        <v>170.1</v>
      </c>
      <c r="T84" s="149"/>
      <c r="U84" s="149"/>
      <c r="V84" s="149"/>
      <c r="W84" s="220" t="s">
        <v>695</v>
      </c>
      <c r="X84" s="316">
        <f t="shared" si="47"/>
        <v>14</v>
      </c>
      <c r="Y84" s="134">
        <f t="shared" si="38"/>
        <v>68</v>
      </c>
      <c r="Z84" s="135">
        <f t="shared" si="39"/>
        <v>0</v>
      </c>
      <c r="AA84" s="135">
        <f t="shared" si="40"/>
        <v>0</v>
      </c>
      <c r="AB84" s="135">
        <f t="shared" si="41"/>
        <v>0</v>
      </c>
      <c r="AC84" s="135">
        <f t="shared" si="42"/>
        <v>0</v>
      </c>
      <c r="AD84" s="135">
        <f t="shared" si="43"/>
        <v>0</v>
      </c>
      <c r="AE84" s="135">
        <f t="shared" si="44"/>
        <v>0</v>
      </c>
    </row>
    <row r="85" spans="1:31" ht="25.5">
      <c r="A85" s="185" t="s">
        <v>487</v>
      </c>
      <c r="B85" s="186">
        <v>69</v>
      </c>
      <c r="C85" s="183" t="s">
        <v>673</v>
      </c>
      <c r="D85" s="213">
        <f>IF(ISERROR(VLOOKUP(C85,LesCode,2,FALSE)),"",VLOOKUP(C85,LesCode,2,FALSE))</f>
      </c>
      <c r="E85" s="185" t="s">
        <v>691</v>
      </c>
      <c r="F85" s="185" t="s">
        <v>692</v>
      </c>
      <c r="G85" s="183" t="s">
        <v>693</v>
      </c>
      <c r="H85" s="183" t="s">
        <v>694</v>
      </c>
      <c r="I85" s="148" t="s">
        <v>191</v>
      </c>
      <c r="J85" s="213" t="str">
        <f t="shared" si="45"/>
        <v>46</v>
      </c>
      <c r="K85" s="184"/>
      <c r="L85" s="149"/>
      <c r="M85" s="149"/>
      <c r="N85" s="149"/>
      <c r="O85" s="150">
        <f t="shared" si="46"/>
        <v>32.9</v>
      </c>
      <c r="P85" s="149"/>
      <c r="Q85" s="149"/>
      <c r="R85" s="149">
        <v>32.9</v>
      </c>
      <c r="S85" s="149">
        <v>32.9</v>
      </c>
      <c r="T85" s="149"/>
      <c r="U85" s="149"/>
      <c r="V85" s="149"/>
      <c r="W85" s="220" t="s">
        <v>695</v>
      </c>
      <c r="X85" s="316">
        <f t="shared" si="47"/>
        <v>14</v>
      </c>
      <c r="Y85" s="134">
        <f t="shared" si="38"/>
        <v>69</v>
      </c>
      <c r="Z85" s="135">
        <f t="shared" si="39"/>
        <v>0</v>
      </c>
      <c r="AA85" s="135">
        <f t="shared" si="40"/>
        <v>0</v>
      </c>
      <c r="AB85" s="135">
        <f t="shared" si="41"/>
        <v>0</v>
      </c>
      <c r="AC85" s="135">
        <f t="shared" si="42"/>
        <v>0</v>
      </c>
      <c r="AD85" s="135">
        <f t="shared" si="43"/>
        <v>0</v>
      </c>
      <c r="AE85" s="135">
        <f t="shared" si="44"/>
        <v>0</v>
      </c>
    </row>
    <row r="86" spans="1:31" ht="12.75" hidden="1">
      <c r="A86" s="185"/>
      <c r="B86" s="186"/>
      <c r="C86" s="183"/>
      <c r="D86" s="206"/>
      <c r="E86" s="185"/>
      <c r="F86" s="185"/>
      <c r="G86" s="183"/>
      <c r="H86" s="183"/>
      <c r="I86" s="148"/>
      <c r="J86" s="213">
        <f t="shared" si="45"/>
        <v>0</v>
      </c>
      <c r="K86" s="184"/>
      <c r="L86" s="149"/>
      <c r="M86" s="149"/>
      <c r="N86" s="149"/>
      <c r="O86" s="150">
        <f t="shared" si="46"/>
        <v>0</v>
      </c>
      <c r="P86" s="149"/>
      <c r="Q86" s="149"/>
      <c r="R86" s="149"/>
      <c r="S86" s="149"/>
      <c r="T86" s="149"/>
      <c r="U86" s="149"/>
      <c r="V86" s="149"/>
      <c r="W86" s="220"/>
      <c r="X86" s="191">
        <f t="shared" si="47"/>
        <v>0</v>
      </c>
      <c r="Y86" s="134">
        <f t="shared" si="38"/>
        <v>0</v>
      </c>
      <c r="Z86" s="135">
        <f t="shared" si="39"/>
        <v>0</v>
      </c>
      <c r="AA86" s="135">
        <f t="shared" si="40"/>
        <v>0</v>
      </c>
      <c r="AB86" s="135">
        <f t="shared" si="41"/>
        <v>0</v>
      </c>
      <c r="AC86" s="135">
        <f t="shared" si="42"/>
        <v>0</v>
      </c>
      <c r="AD86" s="135">
        <f t="shared" si="43"/>
        <v>0</v>
      </c>
      <c r="AE86" s="135">
        <f t="shared" si="44"/>
        <v>0</v>
      </c>
    </row>
    <row r="87" spans="1:31" ht="22.5" customHeight="1">
      <c r="A87" s="83"/>
      <c r="C87" s="83"/>
      <c r="D87" s="83"/>
      <c r="F87" s="193"/>
      <c r="G87" s="193"/>
      <c r="H87" s="193"/>
      <c r="I87" s="178"/>
      <c r="J87" s="209"/>
      <c r="K87" s="178"/>
      <c r="L87" s="179"/>
      <c r="Q87" s="415" t="s">
        <v>13</v>
      </c>
      <c r="R87" s="415"/>
      <c r="T87" s="104"/>
      <c r="U87" s="384" t="s">
        <v>809</v>
      </c>
      <c r="V87" s="384"/>
      <c r="W87" s="105"/>
      <c r="X87" s="198"/>
      <c r="Y87" s="106"/>
      <c r="Z87" s="106"/>
      <c r="AA87" s="106"/>
      <c r="AB87" s="126"/>
      <c r="AC87" s="126"/>
      <c r="AD87" s="126"/>
      <c r="AE87" s="126"/>
    </row>
    <row r="88" spans="1:31" ht="18" customHeight="1">
      <c r="A88" s="83"/>
      <c r="C88" s="83"/>
      <c r="D88" s="83"/>
      <c r="F88" s="193"/>
      <c r="G88" s="193"/>
      <c r="H88" s="193"/>
      <c r="I88" s="178"/>
      <c r="J88" s="209"/>
      <c r="K88" s="178"/>
      <c r="L88" s="179"/>
      <c r="N88"/>
      <c r="R88" s="1"/>
      <c r="T88" s="1"/>
      <c r="U88" s="416" t="s">
        <v>19</v>
      </c>
      <c r="V88" s="416"/>
      <c r="W88" s="129" t="s">
        <v>20</v>
      </c>
      <c r="X88" s="199"/>
      <c r="Y88" s="127"/>
      <c r="Z88" s="127"/>
      <c r="AA88" s="127"/>
      <c r="AB88" s="126"/>
      <c r="AC88" s="126"/>
      <c r="AD88" s="126"/>
      <c r="AE88" s="126"/>
    </row>
    <row r="89" spans="1:31" ht="41.25" customHeight="1">
      <c r="A89" s="83"/>
      <c r="C89" s="83"/>
      <c r="D89" s="83"/>
      <c r="F89" s="193"/>
      <c r="G89" s="193"/>
      <c r="H89" s="193"/>
      <c r="I89" s="178"/>
      <c r="J89" s="209"/>
      <c r="K89" s="178"/>
      <c r="L89" s="179"/>
      <c r="Q89" s="398" t="s">
        <v>21</v>
      </c>
      <c r="R89" s="398"/>
      <c r="S89" s="382" t="s">
        <v>806</v>
      </c>
      <c r="T89" s="382"/>
      <c r="U89" s="384" t="s">
        <v>807</v>
      </c>
      <c r="V89" s="384"/>
      <c r="W89" s="109" t="s">
        <v>808</v>
      </c>
      <c r="X89" s="198"/>
      <c r="Y89" s="106"/>
      <c r="Z89" s="106"/>
      <c r="AA89" s="106"/>
      <c r="AB89" s="126"/>
      <c r="AC89" s="126"/>
      <c r="AD89" s="126"/>
      <c r="AE89" s="126"/>
    </row>
    <row r="90" spans="1:31" ht="25.5" customHeight="1">
      <c r="A90" s="83"/>
      <c r="C90" s="83"/>
      <c r="D90" s="83"/>
      <c r="F90" s="193"/>
      <c r="G90" s="193"/>
      <c r="H90" s="193"/>
      <c r="I90" s="178"/>
      <c r="J90" s="209"/>
      <c r="K90" s="178"/>
      <c r="L90" s="179"/>
      <c r="N90"/>
      <c r="S90" s="385" t="s">
        <v>22</v>
      </c>
      <c r="T90" s="385"/>
      <c r="U90" s="416" t="s">
        <v>19</v>
      </c>
      <c r="V90" s="416"/>
      <c r="W90" s="111" t="s">
        <v>83</v>
      </c>
      <c r="X90" s="199"/>
      <c r="Y90" s="127"/>
      <c r="Z90" s="127"/>
      <c r="AA90" s="127"/>
      <c r="AB90" s="126"/>
      <c r="AC90" s="126"/>
      <c r="AD90" s="126"/>
      <c r="AE90" s="126"/>
    </row>
    <row r="91" spans="1:31" ht="24" customHeight="1">
      <c r="A91" s="83"/>
      <c r="C91" s="83"/>
      <c r="D91" s="83"/>
      <c r="H91" s="178"/>
      <c r="I91" s="178"/>
      <c r="J91" s="209"/>
      <c r="K91" s="178"/>
      <c r="L91" s="179"/>
      <c r="N91"/>
      <c r="S91" s="1"/>
      <c r="T91" s="1"/>
      <c r="U91" s="386"/>
      <c r="V91" s="386"/>
      <c r="X91" s="200"/>
      <c r="Y91" s="110"/>
      <c r="Z91" s="110"/>
      <c r="AA91" s="110"/>
      <c r="AB91" s="126"/>
      <c r="AC91" s="126"/>
      <c r="AD91" s="126"/>
      <c r="AE91" s="126"/>
    </row>
    <row r="92" spans="1:31" ht="28.5" customHeight="1">
      <c r="A92" s="83"/>
      <c r="C92" s="83"/>
      <c r="D92" s="83"/>
      <c r="H92" s="178"/>
      <c r="I92" s="178"/>
      <c r="J92" s="209"/>
      <c r="K92" s="178"/>
      <c r="L92" s="179"/>
      <c r="N92"/>
      <c r="S92" s="7"/>
      <c r="T92" s="7"/>
      <c r="U92" s="421" t="s">
        <v>23</v>
      </c>
      <c r="V92" s="421"/>
      <c r="X92" s="201"/>
      <c r="Y92" s="112"/>
      <c r="Z92" s="112"/>
      <c r="AA92" s="112"/>
      <c r="AB92" s="128"/>
      <c r="AC92" s="128"/>
      <c r="AD92" s="128"/>
      <c r="AE92" s="128"/>
    </row>
    <row r="93" spans="1:14" ht="12.75">
      <c r="A93" s="83"/>
      <c r="H93" s="182"/>
      <c r="I93" s="113"/>
      <c r="J93" s="210"/>
      <c r="K93" s="113"/>
      <c r="L93" s="113"/>
      <c r="N93" s="113"/>
    </row>
  </sheetData>
  <sheetProtection password="C911" sheet="1" objects="1" scenarios="1"/>
  <mergeCells count="45">
    <mergeCell ref="S90:T90"/>
    <mergeCell ref="U90:V90"/>
    <mergeCell ref="U91:V91"/>
    <mergeCell ref="U92:V92"/>
    <mergeCell ref="Y13:AE13"/>
    <mergeCell ref="Y14:Y15"/>
    <mergeCell ref="Z14:AE14"/>
    <mergeCell ref="U87:V87"/>
    <mergeCell ref="W11:W14"/>
    <mergeCell ref="U12:U14"/>
    <mergeCell ref="M11:M14"/>
    <mergeCell ref="N11:N14"/>
    <mergeCell ref="O11:Q11"/>
    <mergeCell ref="R11:T11"/>
    <mergeCell ref="O12:O14"/>
    <mergeCell ref="P12:Q12"/>
    <mergeCell ref="R12:S12"/>
    <mergeCell ref="T12:T14"/>
    <mergeCell ref="E11:E14"/>
    <mergeCell ref="I11:I14"/>
    <mergeCell ref="H11:H14"/>
    <mergeCell ref="F11:F14"/>
    <mergeCell ref="A11:A14"/>
    <mergeCell ref="B11:B14"/>
    <mergeCell ref="C11:C14"/>
    <mergeCell ref="D11:D14"/>
    <mergeCell ref="F3:L3"/>
    <mergeCell ref="F4:L4"/>
    <mergeCell ref="F5:L5"/>
    <mergeCell ref="F6:L6"/>
    <mergeCell ref="F7:L7"/>
    <mergeCell ref="J11:J14"/>
    <mergeCell ref="G11:G14"/>
    <mergeCell ref="K11:K14"/>
    <mergeCell ref="L11:L14"/>
    <mergeCell ref="U89:V89"/>
    <mergeCell ref="Q89:R89"/>
    <mergeCell ref="P13:P14"/>
    <mergeCell ref="Q13:Q14"/>
    <mergeCell ref="R13:R14"/>
    <mergeCell ref="Q87:R87"/>
    <mergeCell ref="S13:S14"/>
    <mergeCell ref="U88:V88"/>
    <mergeCell ref="S89:T89"/>
    <mergeCell ref="V12:V14"/>
  </mergeCells>
  <dataValidations count="6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или введите наименование лесничества" sqref="F5:H5"/>
    <dataValidation allowBlank="1" prompt="Выберите наименование организации" errorTitle="ОШИБКА!" error="Воспользуйтесь выпадающим списком" sqref="F3:H3"/>
    <dataValidation type="list" allowBlank="1" showInputMessage="1" showErrorMessage="1" prompt="выберите из списка" errorTitle="ОШИБКА!" error="Воспользуйтесь выпадающим списком" sqref="I17:I86">
      <formula1>ВидыИспользования</formula1>
    </dataValidation>
    <dataValidation type="list" allowBlank="1" showInputMessage="1" showErrorMessage="1" sqref="C17:C85">
      <formula1>LesName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42" r:id="rId2"/>
  <colBreaks count="1" manualBreakCount="1">
    <brk id="14" min="2" max="22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>
    <pageSetUpPr fitToPage="1"/>
  </sheetPr>
  <dimension ref="A1:Z26"/>
  <sheetViews>
    <sheetView showZeros="0" zoomScalePageLayoutView="0" workbookViewId="0" topLeftCell="I1">
      <selection activeCell="R22" sqref="R22"/>
    </sheetView>
  </sheetViews>
  <sheetFormatPr defaultColWidth="9.140625" defaultRowHeight="15"/>
  <cols>
    <col min="1" max="2" width="9.140625" style="136" hidden="1" customWidth="1"/>
    <col min="3" max="3" width="9.140625" style="83" hidden="1" customWidth="1"/>
    <col min="4" max="4" width="6.140625" style="83" bestFit="1" customWidth="1"/>
    <col min="5" max="5" width="19.7109375" style="87" customWidth="1"/>
    <col min="6" max="6" width="31.8515625" style="87" hidden="1" customWidth="1"/>
    <col min="7" max="7" width="17.57421875" style="83" customWidth="1"/>
    <col min="8" max="8" width="15.00390625" style="83" customWidth="1"/>
    <col min="9" max="9" width="16.140625" style="83" customWidth="1"/>
    <col min="10" max="10" width="13.421875" style="83" customWidth="1"/>
    <col min="11" max="11" width="13.28125" style="83" customWidth="1"/>
    <col min="12" max="12" width="15.421875" style="83" customWidth="1"/>
    <col min="13" max="13" width="16.57421875" style="83" customWidth="1"/>
    <col min="14" max="14" width="15.00390625" style="83" customWidth="1"/>
    <col min="15" max="16" width="12.7109375" style="83" customWidth="1"/>
    <col min="17" max="17" width="12.8515625" style="83" customWidth="1"/>
    <col min="18" max="18" width="34.7109375" style="83" customWidth="1"/>
    <col min="19" max="19" width="10.00390625" style="83" customWidth="1"/>
    <col min="20" max="20" width="33.7109375" style="83" customWidth="1"/>
    <col min="21" max="23" width="12.421875" style="83" bestFit="1" customWidth="1"/>
    <col min="24" max="25" width="13.57421875" style="83" bestFit="1" customWidth="1"/>
    <col min="26" max="26" width="14.57421875" style="83" bestFit="1" customWidth="1"/>
    <col min="27" max="16384" width="9.140625" style="83" customWidth="1"/>
  </cols>
  <sheetData>
    <row r="1" spans="1:18" ht="12.75">
      <c r="A1" s="83">
        <v>2</v>
      </c>
      <c r="B1" s="83"/>
      <c r="D1" s="81" t="s">
        <v>109</v>
      </c>
      <c r="E1" s="44" t="s">
        <v>14</v>
      </c>
      <c r="F1" s="70" t="str">
        <f>Настройки!C1</f>
        <v>007</v>
      </c>
      <c r="G1" s="70">
        <f>Настройки!D1</f>
        <v>0</v>
      </c>
      <c r="H1" s="115"/>
      <c r="I1" s="115"/>
      <c r="J1" s="115" t="s">
        <v>64</v>
      </c>
      <c r="K1" s="115"/>
      <c r="L1" s="82"/>
      <c r="M1" s="82"/>
      <c r="R1" s="218">
        <f>ROW(A19)</f>
        <v>19</v>
      </c>
    </row>
    <row r="2" spans="1:14" ht="12.75">
      <c r="A2" s="83"/>
      <c r="B2" s="83"/>
      <c r="E2" s="84"/>
      <c r="F2" s="84"/>
      <c r="G2" s="85"/>
      <c r="H2" s="85"/>
      <c r="I2" s="85"/>
      <c r="J2" s="86"/>
      <c r="K2" s="86"/>
      <c r="L2" s="86"/>
      <c r="M2" s="86"/>
      <c r="N2" s="86"/>
    </row>
    <row r="3" spans="1:14" ht="15.75">
      <c r="A3" s="83"/>
      <c r="B3" s="83"/>
      <c r="E3" s="117"/>
      <c r="F3" s="406" t="str">
        <f>Настройки!B5</f>
        <v>Новгородская обл. Комитет ЛХиЛП</v>
      </c>
      <c r="G3" s="406"/>
      <c r="H3" s="406"/>
      <c r="I3" s="406"/>
      <c r="J3" s="406"/>
      <c r="K3" s="406"/>
      <c r="L3" s="117"/>
      <c r="M3" s="88"/>
      <c r="N3" s="88"/>
    </row>
    <row r="4" spans="1:14" ht="12.75">
      <c r="A4" s="83"/>
      <c r="B4" s="83"/>
      <c r="E4" s="89"/>
      <c r="F4" s="418" t="s">
        <v>63</v>
      </c>
      <c r="G4" s="418"/>
      <c r="H4" s="418"/>
      <c r="I4" s="418"/>
      <c r="J4" s="418"/>
      <c r="K4" s="418"/>
      <c r="L4" s="89"/>
      <c r="M4" s="89"/>
      <c r="N4" s="89"/>
    </row>
    <row r="5" spans="1:14" ht="15.75">
      <c r="A5" s="83"/>
      <c r="B5" s="83"/>
      <c r="E5" s="64"/>
      <c r="F5" s="372">
        <f>Настройки!B7</f>
        <v>0</v>
      </c>
      <c r="G5" s="372"/>
      <c r="H5" s="372"/>
      <c r="I5" s="372"/>
      <c r="J5" s="372"/>
      <c r="K5" s="372"/>
      <c r="L5" s="64"/>
      <c r="M5" s="64"/>
      <c r="N5" s="64"/>
    </row>
    <row r="6" spans="1:14" ht="19.5" customHeight="1">
      <c r="A6" s="83"/>
      <c r="B6" s="83"/>
      <c r="E6" s="65"/>
      <c r="F6" s="419" t="s">
        <v>48</v>
      </c>
      <c r="G6" s="419"/>
      <c r="H6" s="419"/>
      <c r="I6" s="419"/>
      <c r="J6" s="419"/>
      <c r="K6" s="419"/>
      <c r="L6" s="65"/>
      <c r="M6" s="65"/>
      <c r="N6" s="65"/>
    </row>
    <row r="7" spans="1:15" ht="96" customHeight="1">
      <c r="A7" s="83"/>
      <c r="B7" s="83"/>
      <c r="E7" s="90"/>
      <c r="F7" s="405" t="str">
        <f>"Информация о недоимках в федеральный бюджет Российской Федерации прочих поступлений от денежных взысканий                (штрафов) и иных сумм в возмещение ущерба, зачисляемые в федеральный бюджет
("&amp;'17-ОИП'!B27&amp;")"</f>
        <v>Информация о недоимках в федеральный бюджет Российской Федерации прочих поступлений от денежных взысканий                (штрафов) и иных сумм в возмещение ущерба, зачисляемые в федеральный бюджет
(053 1 16 90010 01 6000 140)</v>
      </c>
      <c r="G7" s="405"/>
      <c r="H7" s="405"/>
      <c r="I7" s="405"/>
      <c r="J7" s="405"/>
      <c r="K7" s="405"/>
      <c r="L7" s="90"/>
      <c r="M7" s="90"/>
      <c r="N7" s="90"/>
      <c r="O7" s="91"/>
    </row>
    <row r="8" spans="1:15" ht="15" customHeight="1">
      <c r="A8" s="83"/>
      <c r="B8" s="83"/>
      <c r="G8" s="92" t="s">
        <v>78</v>
      </c>
      <c r="H8" s="130" t="str">
        <f>Настройки!C12</f>
        <v>декабрь</v>
      </c>
      <c r="I8" s="131">
        <f>Настройки!D12</f>
        <v>2016</v>
      </c>
      <c r="J8" s="93" t="s">
        <v>24</v>
      </c>
      <c r="K8" s="94"/>
      <c r="N8" s="95"/>
      <c r="O8" s="96"/>
    </row>
    <row r="9" spans="1:11" ht="14.25" customHeight="1">
      <c r="A9" s="83"/>
      <c r="B9" s="83"/>
      <c r="G9" s="87"/>
      <c r="H9" s="123" t="s">
        <v>79</v>
      </c>
      <c r="I9" s="123" t="s">
        <v>80</v>
      </c>
      <c r="J9" s="116"/>
      <c r="K9" s="116"/>
    </row>
    <row r="10" spans="1:15" ht="14.25" customHeight="1">
      <c r="A10" s="83"/>
      <c r="B10" s="83"/>
      <c r="G10" s="97"/>
      <c r="H10" s="97"/>
      <c r="I10" s="97"/>
      <c r="J10" s="97"/>
      <c r="K10" s="97"/>
      <c r="L10" s="98"/>
      <c r="M10" s="98"/>
      <c r="N10" s="98"/>
      <c r="O10" s="98"/>
    </row>
    <row r="11" spans="1:18" ht="12.75">
      <c r="A11" s="423" t="s">
        <v>111</v>
      </c>
      <c r="B11" s="423" t="s">
        <v>112</v>
      </c>
      <c r="C11" s="423" t="s">
        <v>113</v>
      </c>
      <c r="D11" s="420" t="s">
        <v>156</v>
      </c>
      <c r="E11" s="420" t="s">
        <v>284</v>
      </c>
      <c r="F11" s="420" t="s">
        <v>66</v>
      </c>
      <c r="G11" s="417" t="s">
        <v>86</v>
      </c>
      <c r="H11" s="417" t="s">
        <v>130</v>
      </c>
      <c r="I11" s="417" t="s">
        <v>81</v>
      </c>
      <c r="J11" s="413" t="s">
        <v>82</v>
      </c>
      <c r="K11" s="413"/>
      <c r="L11" s="413"/>
      <c r="M11" s="413" t="s">
        <v>82</v>
      </c>
      <c r="N11" s="413"/>
      <c r="O11" s="413"/>
      <c r="P11" s="169" t="s">
        <v>87</v>
      </c>
      <c r="Q11" s="169" t="s">
        <v>154</v>
      </c>
      <c r="R11" s="417" t="s">
        <v>71</v>
      </c>
    </row>
    <row r="12" spans="1:26" ht="12.75" customHeight="1">
      <c r="A12" s="420"/>
      <c r="B12" s="420"/>
      <c r="C12" s="420"/>
      <c r="D12" s="420"/>
      <c r="E12" s="420"/>
      <c r="F12" s="420"/>
      <c r="G12" s="417"/>
      <c r="H12" s="417"/>
      <c r="I12" s="417"/>
      <c r="J12" s="413" t="s">
        <v>25</v>
      </c>
      <c r="K12" s="413" t="s">
        <v>65</v>
      </c>
      <c r="L12" s="413"/>
      <c r="M12" s="394" t="s">
        <v>65</v>
      </c>
      <c r="N12" s="395"/>
      <c r="O12" s="387" t="s">
        <v>117</v>
      </c>
      <c r="P12" s="390" t="s">
        <v>152</v>
      </c>
      <c r="Q12" s="390" t="s">
        <v>151</v>
      </c>
      <c r="R12" s="422"/>
      <c r="U12" s="164">
        <f aca="true" t="shared" si="0" ref="U12:Z12">COUNTIF(U16:U19,"&lt;&gt;0")</f>
        <v>0</v>
      </c>
      <c r="V12" s="164">
        <f t="shared" si="0"/>
        <v>0</v>
      </c>
      <c r="W12" s="164">
        <f t="shared" si="0"/>
        <v>0</v>
      </c>
      <c r="X12" s="164">
        <f t="shared" si="0"/>
        <v>0</v>
      </c>
      <c r="Y12" s="164">
        <f t="shared" si="0"/>
        <v>0</v>
      </c>
      <c r="Z12" s="164">
        <f t="shared" si="0"/>
        <v>0</v>
      </c>
    </row>
    <row r="13" spans="1:26" ht="15.75">
      <c r="A13" s="420"/>
      <c r="B13" s="420"/>
      <c r="C13" s="420"/>
      <c r="D13" s="420"/>
      <c r="E13" s="420"/>
      <c r="F13" s="420"/>
      <c r="G13" s="417"/>
      <c r="H13" s="417"/>
      <c r="I13" s="417"/>
      <c r="J13" s="413"/>
      <c r="K13" s="413" t="s">
        <v>144</v>
      </c>
      <c r="L13" s="414" t="s">
        <v>74</v>
      </c>
      <c r="M13" s="414" t="s">
        <v>88</v>
      </c>
      <c r="N13" s="414" t="s">
        <v>76</v>
      </c>
      <c r="O13" s="396"/>
      <c r="P13" s="417"/>
      <c r="Q13" s="417"/>
      <c r="R13" s="422"/>
      <c r="T13" s="337" t="s">
        <v>104</v>
      </c>
      <c r="U13" s="337"/>
      <c r="V13" s="337"/>
      <c r="W13" s="337"/>
      <c r="X13" s="337"/>
      <c r="Y13" s="337"/>
      <c r="Z13" s="337"/>
    </row>
    <row r="14" spans="1:26" ht="48.75" customHeight="1">
      <c r="A14" s="420"/>
      <c r="B14" s="420"/>
      <c r="C14" s="420"/>
      <c r="D14" s="420"/>
      <c r="E14" s="420"/>
      <c r="F14" s="420"/>
      <c r="G14" s="417"/>
      <c r="H14" s="417"/>
      <c r="I14" s="417"/>
      <c r="J14" s="413"/>
      <c r="K14" s="413"/>
      <c r="L14" s="414"/>
      <c r="M14" s="414"/>
      <c r="N14" s="414"/>
      <c r="O14" s="388"/>
      <c r="P14" s="417"/>
      <c r="Q14" s="417"/>
      <c r="R14" s="422"/>
      <c r="T14" s="338" t="s">
        <v>106</v>
      </c>
      <c r="U14" s="364" t="s">
        <v>105</v>
      </c>
      <c r="V14" s="366"/>
      <c r="W14" s="366"/>
      <c r="X14" s="366"/>
      <c r="Y14" s="366"/>
      <c r="Z14" s="367"/>
    </row>
    <row r="15" spans="1:26" ht="12.75">
      <c r="A15" s="99"/>
      <c r="B15" s="99"/>
      <c r="C15" s="99"/>
      <c r="D15" s="99" t="s">
        <v>16</v>
      </c>
      <c r="E15" s="99" t="s">
        <v>17</v>
      </c>
      <c r="F15" s="99">
        <v>1</v>
      </c>
      <c r="G15" s="99">
        <v>1</v>
      </c>
      <c r="H15" s="99">
        <v>2</v>
      </c>
      <c r="I15" s="99">
        <v>3</v>
      </c>
      <c r="J15" s="99">
        <v>4</v>
      </c>
      <c r="K15" s="99">
        <v>5</v>
      </c>
      <c r="L15" s="99">
        <v>6</v>
      </c>
      <c r="M15" s="99">
        <v>7</v>
      </c>
      <c r="N15" s="99">
        <v>8</v>
      </c>
      <c r="O15" s="99">
        <v>9</v>
      </c>
      <c r="P15" s="99">
        <v>10</v>
      </c>
      <c r="Q15" s="99">
        <v>11</v>
      </c>
      <c r="R15" s="99">
        <v>12</v>
      </c>
      <c r="T15" s="338"/>
      <c r="U15" s="133" t="s">
        <v>139</v>
      </c>
      <c r="V15" s="133" t="s">
        <v>135</v>
      </c>
      <c r="W15" s="133" t="s">
        <v>107</v>
      </c>
      <c r="X15" s="133" t="s">
        <v>136</v>
      </c>
      <c r="Y15" s="133" t="s">
        <v>137</v>
      </c>
      <c r="Z15" s="133" t="s">
        <v>118</v>
      </c>
    </row>
    <row r="16" spans="1:26" s="94" customFormat="1" ht="12.75">
      <c r="A16" s="137"/>
      <c r="B16" s="137"/>
      <c r="C16" s="114"/>
      <c r="D16" s="114">
        <v>0</v>
      </c>
      <c r="E16" s="114" t="s">
        <v>68</v>
      </c>
      <c r="F16" s="114" t="s">
        <v>69</v>
      </c>
      <c r="G16" s="152">
        <f aca="true" t="shared" si="1" ref="G16:Q16">SUM(G17:G18)</f>
        <v>2046</v>
      </c>
      <c r="H16" s="152">
        <f t="shared" si="1"/>
        <v>5404.6</v>
      </c>
      <c r="I16" s="152">
        <f t="shared" si="1"/>
        <v>89.1</v>
      </c>
      <c r="J16" s="152">
        <f t="shared" si="1"/>
        <v>10723.4</v>
      </c>
      <c r="K16" s="152">
        <f t="shared" si="1"/>
        <v>7793.4</v>
      </c>
      <c r="L16" s="152">
        <f t="shared" si="1"/>
        <v>457.3</v>
      </c>
      <c r="M16" s="152">
        <f t="shared" si="1"/>
        <v>2930</v>
      </c>
      <c r="N16" s="152">
        <f t="shared" si="1"/>
        <v>309.1</v>
      </c>
      <c r="O16" s="152">
        <f t="shared" si="1"/>
        <v>5089.3</v>
      </c>
      <c r="P16" s="152">
        <f t="shared" si="1"/>
        <v>10723.4</v>
      </c>
      <c r="Q16" s="152">
        <f t="shared" si="1"/>
        <v>10723.4</v>
      </c>
      <c r="R16" s="132"/>
      <c r="T16" s="134" t="str">
        <f>E16</f>
        <v>Итого</v>
      </c>
      <c r="U16" s="135">
        <f>IF(H16&gt;=I16,0,H16-I16)</f>
        <v>0</v>
      </c>
      <c r="V16" s="135">
        <f>IF(K16&gt;=L16,0,K16-L16)</f>
        <v>0</v>
      </c>
      <c r="W16" s="135">
        <f>IF(M16&gt;=N16,0,M16-N16)</f>
        <v>0</v>
      </c>
      <c r="X16" s="135">
        <f>IF(J16&gt;=O16,0,J16-O16)</f>
        <v>0</v>
      </c>
      <c r="Y16" s="135">
        <f>IF(J16&gt;=P16,0,J16-P16)</f>
        <v>0</v>
      </c>
      <c r="Z16" s="135">
        <f>IF(P16&gt;=Q16,0,P16-Q16)</f>
        <v>0</v>
      </c>
    </row>
    <row r="17" spans="1:26" ht="51">
      <c r="A17" s="145"/>
      <c r="B17" s="145"/>
      <c r="C17" s="146"/>
      <c r="D17" s="138">
        <v>1</v>
      </c>
      <c r="E17" s="147" t="s">
        <v>283</v>
      </c>
      <c r="F17" s="148"/>
      <c r="G17" s="149">
        <v>1676.8</v>
      </c>
      <c r="H17" s="149">
        <v>2009.5</v>
      </c>
      <c r="I17" s="149">
        <v>52.300000000000004</v>
      </c>
      <c r="J17" s="150">
        <f>K17+M17</f>
        <v>1742.6000000000001</v>
      </c>
      <c r="K17" s="149">
        <v>397.2</v>
      </c>
      <c r="L17" s="149">
        <v>126.3</v>
      </c>
      <c r="M17" s="149">
        <v>1345.4</v>
      </c>
      <c r="N17" s="149">
        <v>307.5</v>
      </c>
      <c r="O17" s="149"/>
      <c r="P17" s="149">
        <v>1742.6</v>
      </c>
      <c r="Q17" s="149">
        <v>1742.6</v>
      </c>
      <c r="R17" s="151"/>
      <c r="T17" s="134">
        <f>D17</f>
        <v>1</v>
      </c>
      <c r="U17" s="135">
        <f>IF(H17&gt;=I17,0,H17-I17)</f>
        <v>0</v>
      </c>
      <c r="V17" s="135">
        <f>IF(K17&gt;=L17,0,K17-L17)</f>
        <v>0</v>
      </c>
      <c r="W17" s="135">
        <f>IF(M17&gt;=N17,0,M17-N17)</f>
        <v>0</v>
      </c>
      <c r="X17" s="135">
        <f>IF(J17&gt;=O17,0,J17-O17)</f>
        <v>0</v>
      </c>
      <c r="Y17" s="135">
        <f>IF(J17&gt;=P17,0,J17-P17)</f>
        <v>0</v>
      </c>
      <c r="Z17" s="135">
        <f>IF(P17&gt;=Q17,0,P17-Q17)</f>
        <v>0</v>
      </c>
    </row>
    <row r="18" spans="1:26" ht="12.75">
      <c r="A18" s="145"/>
      <c r="B18" s="145"/>
      <c r="C18" s="146"/>
      <c r="D18" s="138">
        <v>2</v>
      </c>
      <c r="E18" s="147" t="s">
        <v>157</v>
      </c>
      <c r="F18" s="148"/>
      <c r="G18" s="149">
        <v>369.2</v>
      </c>
      <c r="H18" s="149">
        <v>3395.1</v>
      </c>
      <c r="I18" s="149">
        <v>36.8</v>
      </c>
      <c r="J18" s="150">
        <f>K18+M18</f>
        <v>8980.8</v>
      </c>
      <c r="K18" s="149">
        <v>7396.2</v>
      </c>
      <c r="L18" s="149">
        <v>331</v>
      </c>
      <c r="M18" s="149">
        <v>1584.6</v>
      </c>
      <c r="N18" s="149">
        <v>1.6</v>
      </c>
      <c r="O18" s="149">
        <v>5089.3</v>
      </c>
      <c r="P18" s="149">
        <v>8980.8</v>
      </c>
      <c r="Q18" s="149">
        <v>8980.8</v>
      </c>
      <c r="R18" s="151"/>
      <c r="T18" s="134">
        <f>D18</f>
        <v>2</v>
      </c>
      <c r="U18" s="135">
        <f>IF(H18&gt;=I18,0,H18-I18)</f>
        <v>0</v>
      </c>
      <c r="V18" s="135">
        <f>IF(K18&gt;=L18,0,K18-L18)</f>
        <v>0</v>
      </c>
      <c r="W18" s="135">
        <f>IF(M18&gt;=N18,0,M18-N18)</f>
        <v>0</v>
      </c>
      <c r="X18" s="135">
        <f>IF(J18&gt;=O18,0,J18-O18)</f>
        <v>0</v>
      </c>
      <c r="Y18" s="135">
        <f>IF(J18&gt;=P18,0,J18-P18)</f>
        <v>0</v>
      </c>
      <c r="Z18" s="135">
        <f>IF(P18&gt;=Q18,0,P18-Q18)</f>
        <v>0</v>
      </c>
    </row>
    <row r="19" spans="5:26" ht="12.75">
      <c r="E19" s="84"/>
      <c r="F19" s="84"/>
      <c r="G19" s="100"/>
      <c r="H19" s="100"/>
      <c r="I19" s="100"/>
      <c r="J19" s="101"/>
      <c r="K19" s="101"/>
      <c r="L19" s="102"/>
      <c r="M19" s="102"/>
      <c r="N19" s="103"/>
      <c r="O19" s="102"/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</row>
    <row r="20" spans="9:26" ht="15">
      <c r="I20"/>
      <c r="M20" s="415" t="s">
        <v>13</v>
      </c>
      <c r="N20" s="415"/>
      <c r="O20" s="104"/>
      <c r="P20" s="384" t="s">
        <v>809</v>
      </c>
      <c r="Q20" s="384"/>
      <c r="R20" s="105"/>
      <c r="S20" s="106"/>
      <c r="T20" s="106"/>
      <c r="U20" s="106"/>
      <c r="V20" s="106"/>
      <c r="W20" s="126"/>
      <c r="X20" s="126"/>
      <c r="Y20" s="126"/>
      <c r="Z20" s="126"/>
    </row>
    <row r="21" spans="9:26" ht="18" customHeight="1">
      <c r="I21"/>
      <c r="M21" s="1"/>
      <c r="O21" s="1"/>
      <c r="P21" s="416" t="s">
        <v>19</v>
      </c>
      <c r="Q21" s="416"/>
      <c r="R21" s="129" t="s">
        <v>20</v>
      </c>
      <c r="S21" s="127"/>
      <c r="T21" s="127"/>
      <c r="U21" s="127"/>
      <c r="V21" s="127"/>
      <c r="W21" s="126"/>
      <c r="X21" s="126"/>
      <c r="Y21" s="126"/>
      <c r="Z21" s="126"/>
    </row>
    <row r="22" spans="9:26" ht="32.25" customHeight="1">
      <c r="I22"/>
      <c r="M22" s="398" t="s">
        <v>21</v>
      </c>
      <c r="N22" s="398"/>
      <c r="O22" s="105" t="s">
        <v>806</v>
      </c>
      <c r="P22" s="384" t="s">
        <v>807</v>
      </c>
      <c r="Q22" s="384"/>
      <c r="R22" s="109" t="s">
        <v>808</v>
      </c>
      <c r="S22" s="106"/>
      <c r="T22" s="106"/>
      <c r="U22" s="106"/>
      <c r="V22" s="106"/>
      <c r="W22" s="126"/>
      <c r="X22" s="126"/>
      <c r="Y22" s="126"/>
      <c r="Z22" s="126"/>
    </row>
    <row r="23" spans="9:26" ht="25.5" customHeight="1">
      <c r="I23"/>
      <c r="N23" s="107"/>
      <c r="O23" s="108" t="s">
        <v>22</v>
      </c>
      <c r="P23" s="416" t="s">
        <v>19</v>
      </c>
      <c r="Q23" s="416"/>
      <c r="R23" s="111" t="s">
        <v>83</v>
      </c>
      <c r="S23" s="127"/>
      <c r="T23" s="127"/>
      <c r="U23" s="127"/>
      <c r="V23" s="127"/>
      <c r="W23" s="126"/>
      <c r="X23" s="126"/>
      <c r="Y23" s="126"/>
      <c r="Z23" s="126"/>
    </row>
    <row r="24" spans="9:26" ht="24" customHeight="1">
      <c r="I24"/>
      <c r="N24" s="1"/>
      <c r="O24" s="1"/>
      <c r="P24" s="386"/>
      <c r="Q24" s="386"/>
      <c r="S24" s="110"/>
      <c r="T24" s="110"/>
      <c r="U24" s="110"/>
      <c r="V24" s="110"/>
      <c r="W24" s="126"/>
      <c r="X24" s="126"/>
      <c r="Y24" s="126"/>
      <c r="Z24" s="126"/>
    </row>
    <row r="25" spans="9:26" ht="28.5" customHeight="1">
      <c r="I25"/>
      <c r="N25" s="7"/>
      <c r="O25" s="7"/>
      <c r="P25" s="421" t="s">
        <v>23</v>
      </c>
      <c r="Q25" s="421"/>
      <c r="S25" s="112"/>
      <c r="T25" s="112"/>
      <c r="U25" s="112"/>
      <c r="V25" s="112"/>
      <c r="W25" s="128"/>
      <c r="X25" s="128"/>
      <c r="Y25" s="128"/>
      <c r="Z25" s="128"/>
    </row>
    <row r="26" spans="7:13" ht="12.75">
      <c r="G26" s="113"/>
      <c r="H26" s="113"/>
      <c r="I26" s="113"/>
      <c r="J26" s="113"/>
      <c r="K26" s="113"/>
      <c r="M26" s="113"/>
    </row>
  </sheetData>
  <sheetProtection sheet="1" objects="1" scenarios="1"/>
  <mergeCells count="38">
    <mergeCell ref="U14:Z14"/>
    <mergeCell ref="N13:N14"/>
    <mergeCell ref="M13:M14"/>
    <mergeCell ref="Q12:Q14"/>
    <mergeCell ref="P12:P14"/>
    <mergeCell ref="M12:N12"/>
    <mergeCell ref="A11:A14"/>
    <mergeCell ref="B11:B14"/>
    <mergeCell ref="C11:C14"/>
    <mergeCell ref="D11:D14"/>
    <mergeCell ref="I11:I14"/>
    <mergeCell ref="J12:J14"/>
    <mergeCell ref="E11:E14"/>
    <mergeCell ref="F4:K4"/>
    <mergeCell ref="M11:O11"/>
    <mergeCell ref="H11:H14"/>
    <mergeCell ref="K12:L12"/>
    <mergeCell ref="F11:F14"/>
    <mergeCell ref="G11:G14"/>
    <mergeCell ref="J11:L11"/>
    <mergeCell ref="P25:Q25"/>
    <mergeCell ref="P24:Q24"/>
    <mergeCell ref="M20:N20"/>
    <mergeCell ref="P20:Q20"/>
    <mergeCell ref="M22:N22"/>
    <mergeCell ref="P21:Q21"/>
    <mergeCell ref="P22:Q22"/>
    <mergeCell ref="P23:Q23"/>
    <mergeCell ref="F3:K3"/>
    <mergeCell ref="T13:Z13"/>
    <mergeCell ref="T14:T15"/>
    <mergeCell ref="O12:O14"/>
    <mergeCell ref="R11:R14"/>
    <mergeCell ref="F7:K7"/>
    <mergeCell ref="F5:K5"/>
    <mergeCell ref="F6:K6"/>
    <mergeCell ref="L13:L14"/>
    <mergeCell ref="K13:K14"/>
  </mergeCells>
  <dataValidations count="5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 M3:N3"/>
    <dataValidation allowBlank="1" prompt="Выберите или введите наименование лесничества" sqref="F5 M5:N5"/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56" r:id="rId2"/>
  <colBreaks count="2" manualBreakCount="2">
    <brk id="12" min="2" max="22" man="1"/>
    <brk id="19" min="2" max="2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>
    <pageSetUpPr fitToPage="1"/>
  </sheetPr>
  <dimension ref="A1:Z26"/>
  <sheetViews>
    <sheetView showZeros="0" zoomScalePageLayoutView="0" workbookViewId="0" topLeftCell="I1">
      <selection activeCell="R22" sqref="R22"/>
    </sheetView>
  </sheetViews>
  <sheetFormatPr defaultColWidth="9.140625" defaultRowHeight="15"/>
  <cols>
    <col min="1" max="2" width="9.140625" style="136" hidden="1" customWidth="1"/>
    <col min="3" max="3" width="9.140625" style="83" hidden="1" customWidth="1"/>
    <col min="4" max="4" width="6.140625" style="83" bestFit="1" customWidth="1"/>
    <col min="5" max="5" width="19.421875" style="87" customWidth="1"/>
    <col min="6" max="6" width="31.8515625" style="87" hidden="1" customWidth="1"/>
    <col min="7" max="7" width="19.00390625" style="83" customWidth="1"/>
    <col min="8" max="8" width="15.57421875" style="83" customWidth="1"/>
    <col min="9" max="9" width="15.7109375" style="83" customWidth="1"/>
    <col min="10" max="10" width="13.28125" style="83" customWidth="1"/>
    <col min="11" max="11" width="13.8515625" style="83" customWidth="1"/>
    <col min="12" max="12" width="14.8515625" style="83" customWidth="1"/>
    <col min="13" max="13" width="16.00390625" style="83" customWidth="1"/>
    <col min="14" max="14" width="14.7109375" style="83" customWidth="1"/>
    <col min="15" max="15" width="12.7109375" style="83" customWidth="1"/>
    <col min="16" max="16" width="13.7109375" style="83" customWidth="1"/>
    <col min="17" max="17" width="13.57421875" style="83" customWidth="1"/>
    <col min="18" max="18" width="34.7109375" style="83" customWidth="1"/>
    <col min="19" max="19" width="10.00390625" style="83" customWidth="1"/>
    <col min="20" max="20" width="33.7109375" style="83" customWidth="1"/>
    <col min="21" max="23" width="12.421875" style="83" bestFit="1" customWidth="1"/>
    <col min="24" max="25" width="13.57421875" style="83" bestFit="1" customWidth="1"/>
    <col min="26" max="26" width="14.57421875" style="83" bestFit="1" customWidth="1"/>
    <col min="27" max="16384" width="9.140625" style="83" customWidth="1"/>
  </cols>
  <sheetData>
    <row r="1" spans="1:18" ht="12.75">
      <c r="A1" s="83">
        <v>2</v>
      </c>
      <c r="B1" s="83"/>
      <c r="D1" s="81" t="s">
        <v>110</v>
      </c>
      <c r="E1" s="44" t="s">
        <v>14</v>
      </c>
      <c r="F1" s="70" t="str">
        <f>Настройки!C1</f>
        <v>007</v>
      </c>
      <c r="G1" s="70">
        <f>Настройки!D1</f>
        <v>0</v>
      </c>
      <c r="H1" s="115"/>
      <c r="I1" s="115"/>
      <c r="J1" s="115" t="s">
        <v>64</v>
      </c>
      <c r="K1" s="115"/>
      <c r="L1" s="82"/>
      <c r="M1" s="82"/>
      <c r="R1" s="218">
        <f>ROW(A19)</f>
        <v>19</v>
      </c>
    </row>
    <row r="2" spans="1:14" ht="12.75">
      <c r="A2" s="83"/>
      <c r="B2" s="83"/>
      <c r="E2" s="84"/>
      <c r="F2" s="84"/>
      <c r="G2" s="85"/>
      <c r="H2" s="85"/>
      <c r="I2" s="85"/>
      <c r="J2" s="86"/>
      <c r="K2" s="86"/>
      <c r="L2" s="86"/>
      <c r="M2" s="86"/>
      <c r="N2" s="86"/>
    </row>
    <row r="3" spans="1:14" ht="15.75">
      <c r="A3" s="83"/>
      <c r="B3" s="83"/>
      <c r="E3" s="117"/>
      <c r="F3" s="406" t="str">
        <f>Настройки!B5</f>
        <v>Новгородская обл. Комитет ЛХиЛП</v>
      </c>
      <c r="G3" s="406"/>
      <c r="H3" s="406"/>
      <c r="I3" s="406"/>
      <c r="J3" s="406"/>
      <c r="K3" s="406"/>
      <c r="L3" s="117"/>
      <c r="M3" s="88"/>
      <c r="N3" s="88"/>
    </row>
    <row r="4" spans="1:14" ht="12.75">
      <c r="A4" s="83"/>
      <c r="B4" s="83"/>
      <c r="E4" s="89"/>
      <c r="F4" s="418" t="s">
        <v>63</v>
      </c>
      <c r="G4" s="418"/>
      <c r="H4" s="418"/>
      <c r="I4" s="418"/>
      <c r="J4" s="418"/>
      <c r="K4" s="418"/>
      <c r="L4" s="89"/>
      <c r="M4" s="89"/>
      <c r="N4" s="89"/>
    </row>
    <row r="5" spans="1:14" ht="15.75">
      <c r="A5" s="83"/>
      <c r="B5" s="83"/>
      <c r="E5" s="64"/>
      <c r="F5" s="372">
        <f>Настройки!B7</f>
        <v>0</v>
      </c>
      <c r="G5" s="372"/>
      <c r="H5" s="372"/>
      <c r="I5" s="372"/>
      <c r="J5" s="372"/>
      <c r="K5" s="372"/>
      <c r="L5" s="64"/>
      <c r="M5" s="64"/>
      <c r="N5" s="64"/>
    </row>
    <row r="6" spans="1:14" ht="19.5" customHeight="1">
      <c r="A6" s="83"/>
      <c r="B6" s="83"/>
      <c r="E6" s="65"/>
      <c r="F6" s="419" t="s">
        <v>48</v>
      </c>
      <c r="G6" s="419"/>
      <c r="H6" s="419"/>
      <c r="I6" s="419"/>
      <c r="J6" s="419"/>
      <c r="K6" s="419"/>
      <c r="L6" s="65"/>
      <c r="M6" s="65"/>
      <c r="N6" s="65"/>
    </row>
    <row r="7" spans="1:15" ht="94.5" customHeight="1">
      <c r="A7" s="83"/>
      <c r="B7" s="83"/>
      <c r="E7" s="90"/>
      <c r="F7" s="405" t="str">
        <f>"Информация о недоимках в федеральный бюджет Российской Федерации денежных взысканий (штрафов) за нарушение лесного  законодательства на лесных участках, находящихся в федеральной собственности
("&amp;'17-ОИП'!B25&amp;")"</f>
        <v>Информация о недоимках в федеральный бюджет Российской Федерации денежных взысканий (штрафов) за нарушение лесного  законодательства на лесных участках, находящихся в федеральной собственности
(053 1 16 25071 01 6000 140)</v>
      </c>
      <c r="G7" s="405"/>
      <c r="H7" s="405"/>
      <c r="I7" s="405"/>
      <c r="J7" s="405"/>
      <c r="K7" s="405"/>
      <c r="L7" s="90"/>
      <c r="M7" s="90"/>
      <c r="N7" s="90"/>
      <c r="O7" s="91"/>
    </row>
    <row r="8" spans="1:15" ht="15" customHeight="1">
      <c r="A8" s="83"/>
      <c r="B8" s="83"/>
      <c r="G8" s="92" t="s">
        <v>78</v>
      </c>
      <c r="H8" s="130" t="str">
        <f>Настройки!C12</f>
        <v>декабрь</v>
      </c>
      <c r="I8" s="131">
        <f>Настройки!D12</f>
        <v>2016</v>
      </c>
      <c r="J8" s="93" t="s">
        <v>24</v>
      </c>
      <c r="K8" s="94"/>
      <c r="N8" s="95"/>
      <c r="O8" s="96"/>
    </row>
    <row r="9" spans="1:11" ht="14.25" customHeight="1">
      <c r="A9" s="83"/>
      <c r="B9" s="83"/>
      <c r="G9" s="87"/>
      <c r="H9" s="123" t="s">
        <v>79</v>
      </c>
      <c r="I9" s="123" t="s">
        <v>80</v>
      </c>
      <c r="J9" s="116"/>
      <c r="K9" s="116"/>
    </row>
    <row r="10" spans="1:15" ht="14.25" customHeight="1">
      <c r="A10" s="83"/>
      <c r="B10" s="83"/>
      <c r="G10" s="97"/>
      <c r="H10" s="97"/>
      <c r="I10" s="97"/>
      <c r="J10" s="97"/>
      <c r="K10" s="97"/>
      <c r="L10" s="98"/>
      <c r="M10" s="98"/>
      <c r="N10" s="98"/>
      <c r="O10" s="98"/>
    </row>
    <row r="11" spans="1:18" ht="12.75" customHeight="1">
      <c r="A11" s="423" t="s">
        <v>111</v>
      </c>
      <c r="B11" s="423" t="s">
        <v>112</v>
      </c>
      <c r="C11" s="423" t="s">
        <v>113</v>
      </c>
      <c r="D11" s="420" t="s">
        <v>156</v>
      </c>
      <c r="E11" s="399" t="s">
        <v>284</v>
      </c>
      <c r="F11" s="420" t="s">
        <v>66</v>
      </c>
      <c r="G11" s="417" t="s">
        <v>86</v>
      </c>
      <c r="H11" s="417" t="s">
        <v>130</v>
      </c>
      <c r="I11" s="417" t="s">
        <v>81</v>
      </c>
      <c r="J11" s="413" t="s">
        <v>82</v>
      </c>
      <c r="K11" s="413"/>
      <c r="L11" s="413"/>
      <c r="M11" s="413" t="s">
        <v>82</v>
      </c>
      <c r="N11" s="413"/>
      <c r="O11" s="413"/>
      <c r="P11" s="169" t="s">
        <v>87</v>
      </c>
      <c r="Q11" s="169" t="s">
        <v>154</v>
      </c>
      <c r="R11" s="417" t="s">
        <v>71</v>
      </c>
    </row>
    <row r="12" spans="1:26" ht="12.75" customHeight="1">
      <c r="A12" s="420"/>
      <c r="B12" s="420"/>
      <c r="C12" s="420"/>
      <c r="D12" s="420"/>
      <c r="E12" s="400"/>
      <c r="F12" s="420"/>
      <c r="G12" s="417"/>
      <c r="H12" s="417"/>
      <c r="I12" s="417"/>
      <c r="J12" s="413" t="s">
        <v>25</v>
      </c>
      <c r="K12" s="413" t="s">
        <v>65</v>
      </c>
      <c r="L12" s="413"/>
      <c r="M12" s="394" t="s">
        <v>65</v>
      </c>
      <c r="N12" s="395"/>
      <c r="O12" s="387" t="s">
        <v>117</v>
      </c>
      <c r="P12" s="390" t="s">
        <v>152</v>
      </c>
      <c r="Q12" s="390" t="s">
        <v>151</v>
      </c>
      <c r="R12" s="422"/>
      <c r="U12" s="164">
        <f aca="true" t="shared" si="0" ref="U12:Z12">COUNTIF(U16:U19,"&lt;&gt;0")</f>
        <v>0</v>
      </c>
      <c r="V12" s="164">
        <f t="shared" si="0"/>
        <v>0</v>
      </c>
      <c r="W12" s="164">
        <f t="shared" si="0"/>
        <v>0</v>
      </c>
      <c r="X12" s="164">
        <f t="shared" si="0"/>
        <v>0</v>
      </c>
      <c r="Y12" s="164">
        <f t="shared" si="0"/>
        <v>0</v>
      </c>
      <c r="Z12" s="164">
        <f t="shared" si="0"/>
        <v>0</v>
      </c>
    </row>
    <row r="13" spans="1:26" ht="15.75">
      <c r="A13" s="420"/>
      <c r="B13" s="420"/>
      <c r="C13" s="420"/>
      <c r="D13" s="420"/>
      <c r="E13" s="400"/>
      <c r="F13" s="420"/>
      <c r="G13" s="417"/>
      <c r="H13" s="417"/>
      <c r="I13" s="417"/>
      <c r="J13" s="413"/>
      <c r="K13" s="413" t="s">
        <v>144</v>
      </c>
      <c r="L13" s="414" t="s">
        <v>74</v>
      </c>
      <c r="M13" s="414" t="s">
        <v>88</v>
      </c>
      <c r="N13" s="414" t="s">
        <v>76</v>
      </c>
      <c r="O13" s="396"/>
      <c r="P13" s="417"/>
      <c r="Q13" s="417"/>
      <c r="R13" s="422"/>
      <c r="T13" s="337" t="s">
        <v>104</v>
      </c>
      <c r="U13" s="337"/>
      <c r="V13" s="337"/>
      <c r="W13" s="337"/>
      <c r="X13" s="337"/>
      <c r="Y13" s="337"/>
      <c r="Z13" s="337"/>
    </row>
    <row r="14" spans="1:26" ht="48.75" customHeight="1">
      <c r="A14" s="420"/>
      <c r="B14" s="420"/>
      <c r="C14" s="420"/>
      <c r="D14" s="420"/>
      <c r="E14" s="401"/>
      <c r="F14" s="420"/>
      <c r="G14" s="417"/>
      <c r="H14" s="417"/>
      <c r="I14" s="417"/>
      <c r="J14" s="413"/>
      <c r="K14" s="413"/>
      <c r="L14" s="414"/>
      <c r="M14" s="414"/>
      <c r="N14" s="414"/>
      <c r="O14" s="388"/>
      <c r="P14" s="417"/>
      <c r="Q14" s="417"/>
      <c r="R14" s="422"/>
      <c r="T14" s="338" t="s">
        <v>106</v>
      </c>
      <c r="U14" s="364" t="s">
        <v>105</v>
      </c>
      <c r="V14" s="366"/>
      <c r="W14" s="366"/>
      <c r="X14" s="366"/>
      <c r="Y14" s="366"/>
      <c r="Z14" s="367"/>
    </row>
    <row r="15" spans="1:26" ht="12.75">
      <c r="A15" s="99"/>
      <c r="B15" s="99"/>
      <c r="C15" s="99"/>
      <c r="D15" s="99" t="s">
        <v>16</v>
      </c>
      <c r="E15" s="99" t="s">
        <v>17</v>
      </c>
      <c r="F15" s="99">
        <v>1</v>
      </c>
      <c r="G15" s="99">
        <v>1</v>
      </c>
      <c r="H15" s="99">
        <v>2</v>
      </c>
      <c r="I15" s="99">
        <v>3</v>
      </c>
      <c r="J15" s="99">
        <v>4</v>
      </c>
      <c r="K15" s="99">
        <v>5</v>
      </c>
      <c r="L15" s="99">
        <v>6</v>
      </c>
      <c r="M15" s="99">
        <v>7</v>
      </c>
      <c r="N15" s="99">
        <v>8</v>
      </c>
      <c r="O15" s="99">
        <v>9</v>
      </c>
      <c r="P15" s="99">
        <v>10</v>
      </c>
      <c r="Q15" s="99">
        <v>11</v>
      </c>
      <c r="R15" s="99">
        <v>12</v>
      </c>
      <c r="T15" s="338"/>
      <c r="U15" s="133" t="s">
        <v>139</v>
      </c>
      <c r="V15" s="133" t="s">
        <v>135</v>
      </c>
      <c r="W15" s="133" t="s">
        <v>107</v>
      </c>
      <c r="X15" s="133" t="s">
        <v>136</v>
      </c>
      <c r="Y15" s="133" t="s">
        <v>137</v>
      </c>
      <c r="Z15" s="133" t="s">
        <v>118</v>
      </c>
    </row>
    <row r="16" spans="1:26" s="94" customFormat="1" ht="12.75">
      <c r="A16" s="137"/>
      <c r="B16" s="137"/>
      <c r="C16" s="114"/>
      <c r="D16" s="114">
        <v>0</v>
      </c>
      <c r="E16" s="114" t="s">
        <v>68</v>
      </c>
      <c r="F16" s="114" t="s">
        <v>69</v>
      </c>
      <c r="G16" s="152">
        <f aca="true" t="shared" si="1" ref="G16:Q16">SUM(G17:G18)</f>
        <v>403.5</v>
      </c>
      <c r="H16" s="152">
        <f t="shared" si="1"/>
        <v>598.2</v>
      </c>
      <c r="I16" s="152">
        <f t="shared" si="1"/>
        <v>86.5</v>
      </c>
      <c r="J16" s="152">
        <f t="shared" si="1"/>
        <v>362.7</v>
      </c>
      <c r="K16" s="152">
        <f t="shared" si="1"/>
        <v>0</v>
      </c>
      <c r="L16" s="152">
        <f t="shared" si="1"/>
        <v>0</v>
      </c>
      <c r="M16" s="152">
        <f t="shared" si="1"/>
        <v>362.7</v>
      </c>
      <c r="N16" s="152">
        <f t="shared" si="1"/>
        <v>56.8</v>
      </c>
      <c r="O16" s="152">
        <f t="shared" si="1"/>
        <v>0</v>
      </c>
      <c r="P16" s="152">
        <f t="shared" si="1"/>
        <v>304.6</v>
      </c>
      <c r="Q16" s="152">
        <f t="shared" si="1"/>
        <v>304.6</v>
      </c>
      <c r="R16" s="132"/>
      <c r="T16" s="134" t="str">
        <f>E16</f>
        <v>Итого</v>
      </c>
      <c r="U16" s="135">
        <f>IF(H16&gt;=I16,0,H16-I16)</f>
        <v>0</v>
      </c>
      <c r="V16" s="135">
        <f>IF(K16&gt;=L16,0,K16-L16)</f>
        <v>0</v>
      </c>
      <c r="W16" s="135">
        <f>IF(M16&gt;=N16,0,M16-N16)</f>
        <v>0</v>
      </c>
      <c r="X16" s="135">
        <f>IF(J16&gt;=O16,0,J16-O16)</f>
        <v>0</v>
      </c>
      <c r="Y16" s="135">
        <f>IF(J16&gt;=P16,0,J16-P16)</f>
        <v>0</v>
      </c>
      <c r="Z16" s="135">
        <f>IF(P16&gt;=Q16,0,P16-Q16)</f>
        <v>0</v>
      </c>
    </row>
    <row r="17" spans="1:26" ht="51">
      <c r="A17" s="145"/>
      <c r="B17" s="145"/>
      <c r="C17" s="146"/>
      <c r="D17" s="138">
        <v>1</v>
      </c>
      <c r="E17" s="147" t="s">
        <v>283</v>
      </c>
      <c r="F17" s="148"/>
      <c r="G17" s="149">
        <v>63.5</v>
      </c>
      <c r="H17" s="149">
        <v>258.2</v>
      </c>
      <c r="I17" s="149">
        <v>5</v>
      </c>
      <c r="J17" s="150">
        <f>K17+M17</f>
        <v>182.7</v>
      </c>
      <c r="K17" s="149"/>
      <c r="L17" s="149"/>
      <c r="M17" s="149">
        <v>182.7</v>
      </c>
      <c r="N17" s="149">
        <v>56.8</v>
      </c>
      <c r="O17" s="149"/>
      <c r="P17" s="149">
        <v>164.6</v>
      </c>
      <c r="Q17" s="149">
        <v>164.6</v>
      </c>
      <c r="R17" s="151"/>
      <c r="T17" s="134">
        <f>D17</f>
        <v>1</v>
      </c>
      <c r="U17" s="135">
        <f>IF(H17&gt;=I17,0,H17-I17)</f>
        <v>0</v>
      </c>
      <c r="V17" s="135">
        <f>IF(K17&gt;=L17,0,K17-L17)</f>
        <v>0</v>
      </c>
      <c r="W17" s="135">
        <f>IF(M17&gt;=N17,0,M17-N17)</f>
        <v>0</v>
      </c>
      <c r="X17" s="135">
        <f>IF(J17&gt;=O17,0,J17-O17)</f>
        <v>0</v>
      </c>
      <c r="Y17" s="135">
        <f>IF(J17&gt;=P17,0,J17-P17)</f>
        <v>0</v>
      </c>
      <c r="Z17" s="135">
        <f>IF(P17&gt;=Q17,0,P17-Q17)</f>
        <v>0</v>
      </c>
    </row>
    <row r="18" spans="1:26" ht="12.75">
      <c r="A18" s="145"/>
      <c r="B18" s="145"/>
      <c r="C18" s="146"/>
      <c r="D18" s="138">
        <v>2</v>
      </c>
      <c r="E18" s="147" t="s">
        <v>157</v>
      </c>
      <c r="F18" s="148"/>
      <c r="G18" s="149">
        <v>340</v>
      </c>
      <c r="H18" s="149">
        <v>340</v>
      </c>
      <c r="I18" s="149">
        <v>81.5</v>
      </c>
      <c r="J18" s="150">
        <f>K18+M18</f>
        <v>180</v>
      </c>
      <c r="K18" s="149"/>
      <c r="L18" s="149"/>
      <c r="M18" s="149">
        <v>180</v>
      </c>
      <c r="N18" s="149"/>
      <c r="O18" s="149"/>
      <c r="P18" s="149">
        <v>140</v>
      </c>
      <c r="Q18" s="149">
        <v>140</v>
      </c>
      <c r="R18" s="151"/>
      <c r="T18" s="134">
        <f>D18</f>
        <v>2</v>
      </c>
      <c r="U18" s="135">
        <f>IF(H18&gt;=I18,0,H18-I18)</f>
        <v>0</v>
      </c>
      <c r="V18" s="135">
        <f>IF(K18&gt;=L18,0,K18-L18)</f>
        <v>0</v>
      </c>
      <c r="W18" s="135">
        <f>IF(M18&gt;=N18,0,M18-N18)</f>
        <v>0</v>
      </c>
      <c r="X18" s="135">
        <f>IF(J18&gt;=O18,0,J18-O18)</f>
        <v>0</v>
      </c>
      <c r="Y18" s="135">
        <f>IF(J18&gt;=P18,0,J18-P18)</f>
        <v>0</v>
      </c>
      <c r="Z18" s="135">
        <f>IF(P18&gt;=Q18,0,P18-Q18)</f>
        <v>0</v>
      </c>
    </row>
    <row r="19" spans="5:26" ht="12.75">
      <c r="E19" s="84"/>
      <c r="F19" s="84"/>
      <c r="G19" s="100"/>
      <c r="H19" s="100"/>
      <c r="I19" s="100"/>
      <c r="J19" s="101"/>
      <c r="K19" s="101"/>
      <c r="L19" s="102"/>
      <c r="M19" s="102"/>
      <c r="N19" s="103"/>
      <c r="O19" s="102"/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</row>
    <row r="20" spans="9:26" ht="15">
      <c r="I20"/>
      <c r="M20" s="415" t="s">
        <v>13</v>
      </c>
      <c r="N20" s="415"/>
      <c r="O20" s="104"/>
      <c r="P20" s="384" t="s">
        <v>809</v>
      </c>
      <c r="Q20" s="384"/>
      <c r="R20" s="105"/>
      <c r="S20" s="106"/>
      <c r="T20" s="106"/>
      <c r="U20" s="106"/>
      <c r="V20" s="106"/>
      <c r="W20" s="126"/>
      <c r="X20" s="126"/>
      <c r="Y20" s="126"/>
      <c r="Z20" s="126"/>
    </row>
    <row r="21" spans="9:26" ht="18" customHeight="1">
      <c r="I21"/>
      <c r="M21" s="1"/>
      <c r="O21" s="1"/>
      <c r="P21" s="416" t="s">
        <v>19</v>
      </c>
      <c r="Q21" s="416"/>
      <c r="R21" s="129" t="s">
        <v>20</v>
      </c>
      <c r="S21" s="127"/>
      <c r="T21" s="127"/>
      <c r="U21" s="127"/>
      <c r="V21" s="127"/>
      <c r="W21" s="126"/>
      <c r="X21" s="126"/>
      <c r="Y21" s="126"/>
      <c r="Z21" s="126"/>
    </row>
    <row r="22" spans="9:26" ht="30" customHeight="1">
      <c r="I22"/>
      <c r="M22" s="398" t="s">
        <v>21</v>
      </c>
      <c r="N22" s="398"/>
      <c r="O22" s="105" t="s">
        <v>810</v>
      </c>
      <c r="P22" s="384" t="s">
        <v>807</v>
      </c>
      <c r="Q22" s="384"/>
      <c r="R22" s="109" t="s">
        <v>808</v>
      </c>
      <c r="S22" s="106"/>
      <c r="T22" s="106"/>
      <c r="U22" s="106"/>
      <c r="V22" s="106"/>
      <c r="W22" s="126"/>
      <c r="X22" s="126"/>
      <c r="Y22" s="126"/>
      <c r="Z22" s="126"/>
    </row>
    <row r="23" spans="9:26" ht="25.5" customHeight="1">
      <c r="I23"/>
      <c r="N23" s="107"/>
      <c r="O23" s="108" t="s">
        <v>22</v>
      </c>
      <c r="P23" s="416" t="s">
        <v>19</v>
      </c>
      <c r="Q23" s="416"/>
      <c r="R23" s="111" t="s">
        <v>83</v>
      </c>
      <c r="S23" s="127"/>
      <c r="T23" s="127"/>
      <c r="U23" s="127"/>
      <c r="V23" s="127"/>
      <c r="W23" s="126"/>
      <c r="X23" s="126"/>
      <c r="Y23" s="126"/>
      <c r="Z23" s="126"/>
    </row>
    <row r="24" spans="9:26" ht="24" customHeight="1">
      <c r="I24"/>
      <c r="N24" s="1"/>
      <c r="O24" s="1"/>
      <c r="P24" s="386"/>
      <c r="Q24" s="386"/>
      <c r="S24" s="110"/>
      <c r="T24" s="110"/>
      <c r="U24" s="110"/>
      <c r="V24" s="110"/>
      <c r="W24" s="126"/>
      <c r="X24" s="126"/>
      <c r="Y24" s="126"/>
      <c r="Z24" s="126"/>
    </row>
    <row r="25" spans="9:26" ht="28.5" customHeight="1">
      <c r="I25"/>
      <c r="N25" s="7"/>
      <c r="O25" s="7"/>
      <c r="P25" s="421" t="s">
        <v>23</v>
      </c>
      <c r="Q25" s="421"/>
      <c r="S25" s="112"/>
      <c r="T25" s="112"/>
      <c r="U25" s="112"/>
      <c r="V25" s="112"/>
      <c r="W25" s="128"/>
      <c r="X25" s="128"/>
      <c r="Y25" s="128"/>
      <c r="Z25" s="128"/>
    </row>
    <row r="26" spans="7:13" ht="12.75">
      <c r="G26" s="113"/>
      <c r="H26" s="113"/>
      <c r="I26" s="113"/>
      <c r="J26" s="113"/>
      <c r="K26" s="113"/>
      <c r="M26" s="113"/>
    </row>
  </sheetData>
  <sheetProtection sheet="1" objects="1" scenarios="1"/>
  <mergeCells count="38">
    <mergeCell ref="U14:Z14"/>
    <mergeCell ref="M13:M14"/>
    <mergeCell ref="M11:O11"/>
    <mergeCell ref="I11:I14"/>
    <mergeCell ref="O12:O14"/>
    <mergeCell ref="J12:J14"/>
    <mergeCell ref="E11:E14"/>
    <mergeCell ref="T13:Z13"/>
    <mergeCell ref="T14:T15"/>
    <mergeCell ref="K12:L12"/>
    <mergeCell ref="R11:R14"/>
    <mergeCell ref="P12:P14"/>
    <mergeCell ref="Q12:Q14"/>
    <mergeCell ref="N13:N14"/>
    <mergeCell ref="F11:F14"/>
    <mergeCell ref="G11:G14"/>
    <mergeCell ref="A11:A14"/>
    <mergeCell ref="B11:B14"/>
    <mergeCell ref="C11:C14"/>
    <mergeCell ref="M22:N22"/>
    <mergeCell ref="J11:L11"/>
    <mergeCell ref="L13:L14"/>
    <mergeCell ref="K13:K14"/>
    <mergeCell ref="M12:N12"/>
    <mergeCell ref="M20:N20"/>
    <mergeCell ref="D11:D14"/>
    <mergeCell ref="P23:Q23"/>
    <mergeCell ref="P25:Q25"/>
    <mergeCell ref="P24:Q24"/>
    <mergeCell ref="P20:Q20"/>
    <mergeCell ref="P21:Q21"/>
    <mergeCell ref="P22:Q22"/>
    <mergeCell ref="H11:H14"/>
    <mergeCell ref="F3:K3"/>
    <mergeCell ref="F7:K7"/>
    <mergeCell ref="F5:K5"/>
    <mergeCell ref="F6:K6"/>
    <mergeCell ref="F4:K4"/>
  </mergeCells>
  <dataValidations count="5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 M3:N3"/>
    <dataValidation allowBlank="1" prompt="Выберите или введите наименование лесничества" sqref="F5 M5:N5"/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55" r:id="rId2"/>
  <colBreaks count="1" manualBreakCount="1">
    <brk id="12" min="2" max="2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I171"/>
  <sheetViews>
    <sheetView showZeros="0" zoomScalePageLayoutView="0" workbookViewId="0" topLeftCell="A127">
      <selection activeCell="B133" sqref="B133"/>
    </sheetView>
  </sheetViews>
  <sheetFormatPr defaultColWidth="9.140625" defaultRowHeight="15"/>
  <cols>
    <col min="1" max="1" width="7.7109375" style="298" bestFit="1" customWidth="1"/>
    <col min="2" max="2" width="72.8515625" style="228" customWidth="1"/>
    <col min="3" max="3" width="11.57421875" style="298" customWidth="1"/>
    <col min="4" max="4" width="9.7109375" style="298" customWidth="1"/>
    <col min="5" max="5" width="18.00390625" style="299" customWidth="1"/>
    <col min="6" max="6" width="9.140625" style="228" customWidth="1"/>
    <col min="7" max="7" width="39.140625" style="228" bestFit="1" customWidth="1"/>
    <col min="8" max="8" width="17.28125" style="228" customWidth="1"/>
    <col min="9" max="16384" width="9.140625" style="228" customWidth="1"/>
  </cols>
  <sheetData>
    <row r="1" spans="1:6" ht="15">
      <c r="A1" s="224" t="s">
        <v>285</v>
      </c>
      <c r="B1" s="225" t="s">
        <v>14</v>
      </c>
      <c r="C1" s="70" t="str">
        <f>Настройки!C1</f>
        <v>007</v>
      </c>
      <c r="D1" s="70">
        <f>Настройки!D1</f>
        <v>0</v>
      </c>
      <c r="E1" s="226"/>
      <c r="F1" s="227"/>
    </row>
    <row r="2" spans="1:9" ht="12.75">
      <c r="A2" s="302"/>
      <c r="B2" s="302"/>
      <c r="C2" s="301"/>
      <c r="D2" s="301"/>
      <c r="E2" s="302"/>
      <c r="F2" s="230"/>
      <c r="G2" s="230"/>
      <c r="H2" s="230"/>
      <c r="I2" s="230"/>
    </row>
    <row r="3" spans="1:8" ht="15.75">
      <c r="A3" s="231"/>
      <c r="B3" s="469" t="str">
        <f>Настройки!B5</f>
        <v>Новгородская обл. Комитет ЛХиЛП</v>
      </c>
      <c r="C3" s="469"/>
      <c r="D3" s="469"/>
      <c r="E3" s="469"/>
      <c r="F3" s="232"/>
      <c r="G3" s="232"/>
      <c r="H3" s="232"/>
    </row>
    <row r="4" spans="1:8" ht="12.75">
      <c r="A4" s="231"/>
      <c r="B4" s="470" t="s">
        <v>286</v>
      </c>
      <c r="C4" s="470"/>
      <c r="D4" s="470"/>
      <c r="E4" s="470"/>
      <c r="F4" s="232"/>
      <c r="G4" s="232"/>
      <c r="H4" s="232"/>
    </row>
    <row r="5" spans="1:8" ht="15.75">
      <c r="A5" s="231"/>
      <c r="B5" s="471">
        <f>Настройки!B7</f>
        <v>0</v>
      </c>
      <c r="C5" s="471"/>
      <c r="D5" s="471"/>
      <c r="E5" s="471"/>
      <c r="F5" s="232"/>
      <c r="G5" s="232"/>
      <c r="H5" s="232"/>
    </row>
    <row r="6" spans="1:8" ht="12.75">
      <c r="A6" s="231"/>
      <c r="B6" s="472" t="s">
        <v>458</v>
      </c>
      <c r="C6" s="470"/>
      <c r="D6" s="470"/>
      <c r="E6" s="470"/>
      <c r="F6" s="232"/>
      <c r="G6" s="232"/>
      <c r="H6" s="232"/>
    </row>
    <row r="7" spans="1:9" ht="15.75">
      <c r="A7" s="304"/>
      <c r="B7" s="304"/>
      <c r="C7" s="304"/>
      <c r="D7" s="304"/>
      <c r="E7" s="304"/>
      <c r="F7" s="233"/>
      <c r="G7" s="233"/>
      <c r="H7" s="233"/>
      <c r="I7" s="233"/>
    </row>
    <row r="8" spans="1:9" ht="34.5" customHeight="1">
      <c r="A8" s="475" t="s">
        <v>457</v>
      </c>
      <c r="B8" s="475"/>
      <c r="C8" s="475"/>
      <c r="D8" s="475"/>
      <c r="E8" s="475"/>
      <c r="F8" s="233"/>
      <c r="G8" s="233"/>
      <c r="H8" s="233"/>
      <c r="I8" s="233"/>
    </row>
    <row r="9" spans="1:9" ht="15.75">
      <c r="A9" s="234"/>
      <c r="B9" s="303" t="str">
        <f>"за  "&amp;Настройки!C12&amp;"  "&amp;Настройки!D12&amp;"  года"</f>
        <v>за  декабрь  2016  года</v>
      </c>
      <c r="C9" s="227"/>
      <c r="D9" s="227"/>
      <c r="E9" s="227"/>
      <c r="F9" s="227"/>
      <c r="G9" s="233"/>
      <c r="H9" s="233"/>
      <c r="I9" s="233"/>
    </row>
    <row r="10" spans="1:9" ht="7.5" customHeight="1">
      <c r="A10" s="234"/>
      <c r="B10" s="87"/>
      <c r="C10" s="228"/>
      <c r="D10" s="228"/>
      <c r="E10" s="228"/>
      <c r="G10" s="233"/>
      <c r="H10" s="233"/>
      <c r="I10" s="233"/>
    </row>
    <row r="11" spans="1:8" ht="15.75">
      <c r="A11" s="231"/>
      <c r="C11" s="228"/>
      <c r="D11" s="228"/>
      <c r="E11" s="305" t="s">
        <v>459</v>
      </c>
      <c r="F11" s="235"/>
      <c r="G11" s="235"/>
      <c r="H11" s="236"/>
    </row>
    <row r="12" spans="1:5" ht="12.75">
      <c r="A12" s="464" t="s">
        <v>287</v>
      </c>
      <c r="B12" s="473" t="s">
        <v>288</v>
      </c>
      <c r="C12" s="474" t="s">
        <v>289</v>
      </c>
      <c r="D12" s="474" t="s">
        <v>290</v>
      </c>
      <c r="E12" s="473" t="s">
        <v>68</v>
      </c>
    </row>
    <row r="13" spans="1:8" ht="15.75">
      <c r="A13" s="464"/>
      <c r="B13" s="473"/>
      <c r="C13" s="474"/>
      <c r="D13" s="474"/>
      <c r="E13" s="473"/>
      <c r="G13" s="466" t="s">
        <v>104</v>
      </c>
      <c r="H13" s="466"/>
    </row>
    <row r="14" spans="1:8" ht="13.5" customHeight="1">
      <c r="A14" s="238" t="s">
        <v>16</v>
      </c>
      <c r="B14" s="238" t="s">
        <v>463</v>
      </c>
      <c r="C14" s="238" t="s">
        <v>18</v>
      </c>
      <c r="D14" s="238" t="s">
        <v>203</v>
      </c>
      <c r="E14" s="238">
        <v>1</v>
      </c>
      <c r="F14" s="227"/>
      <c r="G14" s="239" t="s">
        <v>291</v>
      </c>
      <c r="H14" s="239" t="s">
        <v>292</v>
      </c>
    </row>
    <row r="15" spans="1:8" ht="12.75">
      <c r="A15" s="240"/>
      <c r="B15" s="241" t="s">
        <v>293</v>
      </c>
      <c r="C15" s="242" t="s">
        <v>294</v>
      </c>
      <c r="D15" s="242">
        <v>10000</v>
      </c>
      <c r="E15" s="243">
        <f>E16+E19+E20+E21</f>
        <v>58727</v>
      </c>
      <c r="G15" s="313" t="s">
        <v>295</v>
      </c>
      <c r="H15" s="314">
        <f>IF(E27&gt;=E29,0,E29-E27)</f>
        <v>0</v>
      </c>
    </row>
    <row r="16" spans="1:8" ht="25.5">
      <c r="A16" s="244"/>
      <c r="B16" s="245" t="s">
        <v>296</v>
      </c>
      <c r="C16" s="242" t="s">
        <v>294</v>
      </c>
      <c r="D16" s="242">
        <v>10010</v>
      </c>
      <c r="E16" s="243">
        <f>E17+E18</f>
        <v>46099.9</v>
      </c>
      <c r="G16" s="313" t="s">
        <v>297</v>
      </c>
      <c r="H16" s="314">
        <f>IF(E28&gt;=E30,0,E30-E28)</f>
        <v>0</v>
      </c>
    </row>
    <row r="17" spans="1:8" ht="25.5">
      <c r="A17" s="425"/>
      <c r="B17" s="245" t="s">
        <v>298</v>
      </c>
      <c r="C17" s="242" t="s">
        <v>294</v>
      </c>
      <c r="D17" s="242">
        <v>10011</v>
      </c>
      <c r="E17" s="246">
        <v>725.3</v>
      </c>
      <c r="G17" s="313" t="s">
        <v>299</v>
      </c>
      <c r="H17" s="314">
        <f>IF(E135&gt;=E137,0,E137-E135)</f>
        <v>0</v>
      </c>
    </row>
    <row r="18" spans="1:8" ht="12.75">
      <c r="A18" s="425"/>
      <c r="B18" s="247" t="s">
        <v>300</v>
      </c>
      <c r="C18" s="242" t="s">
        <v>294</v>
      </c>
      <c r="D18" s="242">
        <v>10012</v>
      </c>
      <c r="E18" s="246">
        <v>45374.6</v>
      </c>
      <c r="G18" s="313" t="s">
        <v>301</v>
      </c>
      <c r="H18" s="314">
        <f>IF(E136&gt;=E138,0,E138-E136)</f>
        <v>0</v>
      </c>
    </row>
    <row r="19" spans="1:8" ht="12.75">
      <c r="A19" s="244"/>
      <c r="B19" s="248" t="s">
        <v>302</v>
      </c>
      <c r="C19" s="242" t="s">
        <v>294</v>
      </c>
      <c r="D19" s="242">
        <v>10020</v>
      </c>
      <c r="E19" s="246">
        <v>1541</v>
      </c>
      <c r="G19" s="313" t="s">
        <v>303</v>
      </c>
      <c r="H19" s="314">
        <f>IF(E155&gt;=E156,0,E156-E155)</f>
        <v>0</v>
      </c>
    </row>
    <row r="20" spans="1:8" ht="25.5">
      <c r="A20" s="244"/>
      <c r="B20" s="249" t="s">
        <v>304</v>
      </c>
      <c r="C20" s="242" t="s">
        <v>294</v>
      </c>
      <c r="D20" s="242">
        <v>10030</v>
      </c>
      <c r="E20" s="246">
        <v>10723.4</v>
      </c>
      <c r="G20" s="250"/>
      <c r="H20" s="251"/>
    </row>
    <row r="21" spans="1:8" ht="15.75" customHeight="1">
      <c r="A21" s="244"/>
      <c r="B21" s="252" t="s">
        <v>305</v>
      </c>
      <c r="C21" s="242" t="s">
        <v>294</v>
      </c>
      <c r="D21" s="242">
        <v>10040</v>
      </c>
      <c r="E21" s="246">
        <v>362.70000000000005</v>
      </c>
      <c r="G21" s="467" t="s">
        <v>476</v>
      </c>
      <c r="H21" s="468"/>
    </row>
    <row r="22" spans="1:8" ht="12.75">
      <c r="A22" s="436" t="s">
        <v>306</v>
      </c>
      <c r="B22" s="437" t="s">
        <v>307</v>
      </c>
      <c r="C22" s="229" t="s">
        <v>308</v>
      </c>
      <c r="D22" s="229">
        <v>11010</v>
      </c>
      <c r="E22" s="255">
        <v>437</v>
      </c>
      <c r="G22" s="310" t="s">
        <v>477</v>
      </c>
      <c r="H22" s="310" t="s">
        <v>292</v>
      </c>
    </row>
    <row r="23" spans="1:8" ht="12.75">
      <c r="A23" s="436"/>
      <c r="B23" s="437"/>
      <c r="C23" s="229" t="s">
        <v>294</v>
      </c>
      <c r="D23" s="229">
        <v>11020</v>
      </c>
      <c r="E23" s="246">
        <v>44555.3</v>
      </c>
      <c r="G23" s="312" t="s">
        <v>478</v>
      </c>
      <c r="H23" s="311">
        <f>E15-'17-ОИП'!L19</f>
        <v>0</v>
      </c>
    </row>
    <row r="24" spans="1:8" ht="12.75">
      <c r="A24" s="436" t="s">
        <v>309</v>
      </c>
      <c r="B24" s="437" t="s">
        <v>465</v>
      </c>
      <c r="C24" s="229" t="s">
        <v>308</v>
      </c>
      <c r="D24" s="229">
        <v>12010</v>
      </c>
      <c r="E24" s="255">
        <v>16</v>
      </c>
      <c r="G24" s="312" t="s">
        <v>480</v>
      </c>
      <c r="H24" s="311">
        <f>E16-'17-ОИП'!L21</f>
        <v>0</v>
      </c>
    </row>
    <row r="25" spans="1:8" ht="12.75">
      <c r="A25" s="436"/>
      <c r="B25" s="437"/>
      <c r="C25" s="229" t="s">
        <v>294</v>
      </c>
      <c r="D25" s="229">
        <v>12020</v>
      </c>
      <c r="E25" s="246">
        <v>2959.9</v>
      </c>
      <c r="G25" s="312" t="s">
        <v>479</v>
      </c>
      <c r="H25" s="311">
        <f>E19-'17-ОИП'!L20</f>
        <v>0</v>
      </c>
    </row>
    <row r="26" spans="1:8" ht="25.5">
      <c r="A26" s="253" t="s">
        <v>310</v>
      </c>
      <c r="B26" s="256" t="s">
        <v>466</v>
      </c>
      <c r="C26" s="229" t="s">
        <v>308</v>
      </c>
      <c r="D26" s="229">
        <v>13010</v>
      </c>
      <c r="E26" s="255">
        <v>16</v>
      </c>
      <c r="G26" s="312" t="s">
        <v>481</v>
      </c>
      <c r="H26" s="311">
        <f>E20-'17-ОИП'!L27</f>
        <v>0</v>
      </c>
    </row>
    <row r="27" spans="1:8" ht="12.75">
      <c r="A27" s="436" t="s">
        <v>311</v>
      </c>
      <c r="B27" s="437" t="s">
        <v>312</v>
      </c>
      <c r="C27" s="229" t="s">
        <v>308</v>
      </c>
      <c r="D27" s="229">
        <v>14010</v>
      </c>
      <c r="E27" s="255">
        <v>24</v>
      </c>
      <c r="G27" s="312" t="s">
        <v>482</v>
      </c>
      <c r="H27" s="311">
        <f>E21-('17-ОИП'!L24+'17-ОИП'!L25+'17-ОИП'!L26)</f>
        <v>0</v>
      </c>
    </row>
    <row r="28" spans="1:8" ht="12.75">
      <c r="A28" s="436"/>
      <c r="B28" s="437"/>
      <c r="C28" s="229" t="s">
        <v>294</v>
      </c>
      <c r="D28" s="229">
        <v>14020</v>
      </c>
      <c r="E28" s="246">
        <v>650.2</v>
      </c>
      <c r="G28" s="312" t="s">
        <v>483</v>
      </c>
      <c r="H28" s="311">
        <f>E155-'17-ОИП'!Q19</f>
        <v>0</v>
      </c>
    </row>
    <row r="29" spans="1:5" ht="12.75">
      <c r="A29" s="432" t="s">
        <v>313</v>
      </c>
      <c r="B29" s="430" t="s">
        <v>314</v>
      </c>
      <c r="C29" s="242" t="s">
        <v>308</v>
      </c>
      <c r="D29" s="229">
        <v>14021</v>
      </c>
      <c r="E29" s="255">
        <v>23</v>
      </c>
    </row>
    <row r="30" spans="1:5" ht="12.75">
      <c r="A30" s="432"/>
      <c r="B30" s="430"/>
      <c r="C30" s="242" t="s">
        <v>294</v>
      </c>
      <c r="D30" s="229">
        <v>14022</v>
      </c>
      <c r="E30" s="246">
        <v>621</v>
      </c>
    </row>
    <row r="31" spans="1:5" ht="38.25">
      <c r="A31" s="237" t="s">
        <v>315</v>
      </c>
      <c r="B31" s="257" t="s">
        <v>467</v>
      </c>
      <c r="C31" s="258" t="s">
        <v>316</v>
      </c>
      <c r="D31" s="259">
        <v>15010</v>
      </c>
      <c r="E31" s="255">
        <v>9</v>
      </c>
    </row>
    <row r="32" spans="1:5" ht="25.5">
      <c r="A32" s="237" t="s">
        <v>317</v>
      </c>
      <c r="B32" s="260" t="s">
        <v>318</v>
      </c>
      <c r="C32" s="259" t="s">
        <v>308</v>
      </c>
      <c r="D32" s="229">
        <v>16010</v>
      </c>
      <c r="E32" s="261"/>
    </row>
    <row r="33" spans="1:5" ht="12.75">
      <c r="A33" s="244" t="s">
        <v>319</v>
      </c>
      <c r="B33" s="262" t="s">
        <v>320</v>
      </c>
      <c r="C33" s="229" t="s">
        <v>294</v>
      </c>
      <c r="D33" s="229">
        <v>16020</v>
      </c>
      <c r="E33" s="246"/>
    </row>
    <row r="34" spans="1:5" ht="12.75">
      <c r="A34" s="464" t="s">
        <v>321</v>
      </c>
      <c r="B34" s="465" t="s">
        <v>468</v>
      </c>
      <c r="C34" s="229" t="s">
        <v>308</v>
      </c>
      <c r="D34" s="229">
        <v>17010</v>
      </c>
      <c r="E34" s="263">
        <f>E36+E38</f>
        <v>0</v>
      </c>
    </row>
    <row r="35" spans="1:5" ht="12.75">
      <c r="A35" s="464"/>
      <c r="B35" s="465"/>
      <c r="C35" s="229" t="s">
        <v>294</v>
      </c>
      <c r="D35" s="229">
        <v>17020</v>
      </c>
      <c r="E35" s="243">
        <f>E37+E39</f>
        <v>0</v>
      </c>
    </row>
    <row r="36" spans="1:5" ht="12.75">
      <c r="A36" s="425" t="s">
        <v>322</v>
      </c>
      <c r="B36" s="430" t="s">
        <v>323</v>
      </c>
      <c r="C36" s="229" t="s">
        <v>308</v>
      </c>
      <c r="D36" s="229">
        <v>17021</v>
      </c>
      <c r="E36" s="255"/>
    </row>
    <row r="37" spans="1:5" s="227" customFormat="1" ht="12.75">
      <c r="A37" s="425"/>
      <c r="B37" s="458"/>
      <c r="C37" s="229" t="s">
        <v>294</v>
      </c>
      <c r="D37" s="229">
        <v>17022</v>
      </c>
      <c r="E37" s="264"/>
    </row>
    <row r="38" spans="1:5" ht="12.75">
      <c r="A38" s="425" t="s">
        <v>324</v>
      </c>
      <c r="B38" s="459" t="s">
        <v>325</v>
      </c>
      <c r="C38" s="229" t="s">
        <v>308</v>
      </c>
      <c r="D38" s="229">
        <v>17023</v>
      </c>
      <c r="E38" s="255"/>
    </row>
    <row r="39" spans="1:5" ht="12.75">
      <c r="A39" s="425"/>
      <c r="B39" s="459"/>
      <c r="C39" s="229" t="s">
        <v>294</v>
      </c>
      <c r="D39" s="229">
        <v>17024</v>
      </c>
      <c r="E39" s="246"/>
    </row>
    <row r="40" spans="1:6" ht="12.75">
      <c r="A40" s="460" t="s">
        <v>326</v>
      </c>
      <c r="B40" s="462" t="s">
        <v>469</v>
      </c>
      <c r="C40" s="258" t="s">
        <v>308</v>
      </c>
      <c r="D40" s="229">
        <v>18010</v>
      </c>
      <c r="E40" s="263">
        <f>E42+E50</f>
        <v>8</v>
      </c>
      <c r="F40" s="227"/>
    </row>
    <row r="41" spans="1:6" ht="17.25" customHeight="1">
      <c r="A41" s="461"/>
      <c r="B41" s="463"/>
      <c r="C41" s="258" t="s">
        <v>294</v>
      </c>
      <c r="D41" s="229">
        <v>18020</v>
      </c>
      <c r="E41" s="243">
        <f>E43+E51</f>
        <v>1106.8</v>
      </c>
      <c r="F41" s="227"/>
    </row>
    <row r="42" spans="1:6" ht="17.25" customHeight="1">
      <c r="A42" s="425" t="s">
        <v>327</v>
      </c>
      <c r="B42" s="446" t="s">
        <v>328</v>
      </c>
      <c r="C42" s="258" t="s">
        <v>308</v>
      </c>
      <c r="D42" s="229">
        <v>18030</v>
      </c>
      <c r="E42" s="263">
        <f>E44+E46+E48</f>
        <v>8</v>
      </c>
      <c r="F42" s="227"/>
    </row>
    <row r="43" spans="1:6" ht="13.5" customHeight="1">
      <c r="A43" s="425"/>
      <c r="B43" s="446"/>
      <c r="C43" s="258" t="s">
        <v>294</v>
      </c>
      <c r="D43" s="229">
        <v>18031</v>
      </c>
      <c r="E43" s="265">
        <f>E45+E47+E49</f>
        <v>1106.8</v>
      </c>
      <c r="F43" s="227"/>
    </row>
    <row r="44" spans="1:6" ht="12.75">
      <c r="A44" s="433" t="s">
        <v>329</v>
      </c>
      <c r="B44" s="456" t="s">
        <v>330</v>
      </c>
      <c r="C44" s="266" t="s">
        <v>308</v>
      </c>
      <c r="D44" s="229">
        <v>18032</v>
      </c>
      <c r="E44" s="261">
        <v>3</v>
      </c>
      <c r="F44" s="227"/>
    </row>
    <row r="45" spans="1:6" ht="15.75" customHeight="1">
      <c r="A45" s="434"/>
      <c r="B45" s="456"/>
      <c r="C45" s="258" t="s">
        <v>294</v>
      </c>
      <c r="D45" s="229">
        <v>18033</v>
      </c>
      <c r="E45" s="264">
        <v>175.2</v>
      </c>
      <c r="F45" s="227"/>
    </row>
    <row r="46" spans="1:5" ht="12.75">
      <c r="A46" s="425" t="s">
        <v>331</v>
      </c>
      <c r="B46" s="457" t="s">
        <v>332</v>
      </c>
      <c r="C46" s="242" t="s">
        <v>308</v>
      </c>
      <c r="D46" s="242">
        <v>18034</v>
      </c>
      <c r="E46" s="255">
        <v>5</v>
      </c>
    </row>
    <row r="47" spans="1:5" ht="16.5" customHeight="1">
      <c r="A47" s="425"/>
      <c r="B47" s="452"/>
      <c r="C47" s="242" t="s">
        <v>294</v>
      </c>
      <c r="D47" s="242">
        <v>18035</v>
      </c>
      <c r="E47" s="246">
        <v>931.6</v>
      </c>
    </row>
    <row r="48" spans="1:5" ht="12.75">
      <c r="A48" s="425" t="s">
        <v>333</v>
      </c>
      <c r="B48" s="431" t="s">
        <v>334</v>
      </c>
      <c r="C48" s="242" t="s">
        <v>308</v>
      </c>
      <c r="D48" s="242">
        <v>18036</v>
      </c>
      <c r="E48" s="255"/>
    </row>
    <row r="49" spans="1:5" ht="12.75">
      <c r="A49" s="425"/>
      <c r="B49" s="431"/>
      <c r="C49" s="242" t="s">
        <v>294</v>
      </c>
      <c r="D49" s="242">
        <v>18037</v>
      </c>
      <c r="E49" s="246"/>
    </row>
    <row r="50" spans="1:5" ht="12.75">
      <c r="A50" s="425" t="s">
        <v>335</v>
      </c>
      <c r="B50" s="431" t="s">
        <v>336</v>
      </c>
      <c r="C50" s="242" t="s">
        <v>308</v>
      </c>
      <c r="D50" s="242">
        <v>18040</v>
      </c>
      <c r="E50" s="255"/>
    </row>
    <row r="51" spans="1:5" ht="12.75">
      <c r="A51" s="425"/>
      <c r="B51" s="431"/>
      <c r="C51" s="242" t="s">
        <v>294</v>
      </c>
      <c r="D51" s="242">
        <v>18041</v>
      </c>
      <c r="E51" s="246"/>
    </row>
    <row r="52" spans="1:6" ht="12.75">
      <c r="A52" s="453" t="s">
        <v>337</v>
      </c>
      <c r="B52" s="454" t="s">
        <v>470</v>
      </c>
      <c r="C52" s="258" t="s">
        <v>308</v>
      </c>
      <c r="D52" s="259">
        <v>19010</v>
      </c>
      <c r="E52" s="263">
        <f>E54+E75</f>
        <v>59</v>
      </c>
      <c r="F52" s="268"/>
    </row>
    <row r="53" spans="1:5" ht="12.75">
      <c r="A53" s="434"/>
      <c r="B53" s="455"/>
      <c r="C53" s="258" t="s">
        <v>294</v>
      </c>
      <c r="D53" s="259">
        <v>19020</v>
      </c>
      <c r="E53" s="243">
        <f>E55+E76</f>
        <v>9207.3</v>
      </c>
    </row>
    <row r="54" spans="1:5" ht="12.75">
      <c r="A54" s="425" t="s">
        <v>338</v>
      </c>
      <c r="B54" s="449" t="s">
        <v>339</v>
      </c>
      <c r="C54" s="242" t="s">
        <v>308</v>
      </c>
      <c r="D54" s="259">
        <v>19110</v>
      </c>
      <c r="E54" s="263">
        <f>E56+E57+E59+E61+E63+E65+E67+E69+E71+E73</f>
        <v>59</v>
      </c>
    </row>
    <row r="55" spans="1:5" ht="12.75">
      <c r="A55" s="425"/>
      <c r="B55" s="449"/>
      <c r="C55" s="242" t="s">
        <v>294</v>
      </c>
      <c r="D55" s="259">
        <v>19120</v>
      </c>
      <c r="E55" s="243">
        <f>E58+E60+E62+E64+E66+E68+E70+E72+E74</f>
        <v>9207.3</v>
      </c>
    </row>
    <row r="56" spans="1:5" ht="12.75">
      <c r="A56" s="244" t="s">
        <v>340</v>
      </c>
      <c r="B56" s="241" t="s">
        <v>341</v>
      </c>
      <c r="C56" s="242" t="s">
        <v>308</v>
      </c>
      <c r="D56" s="259">
        <v>19121</v>
      </c>
      <c r="E56" s="269">
        <v>2</v>
      </c>
    </row>
    <row r="57" spans="1:5" ht="12" customHeight="1">
      <c r="A57" s="425" t="s">
        <v>342</v>
      </c>
      <c r="B57" s="431" t="s">
        <v>343</v>
      </c>
      <c r="C57" s="242" t="s">
        <v>308</v>
      </c>
      <c r="D57" s="242">
        <v>19122</v>
      </c>
      <c r="E57" s="255">
        <v>25</v>
      </c>
    </row>
    <row r="58" spans="1:5" ht="12.75">
      <c r="A58" s="425"/>
      <c r="B58" s="431"/>
      <c r="C58" s="242" t="s">
        <v>294</v>
      </c>
      <c r="D58" s="242">
        <v>19123</v>
      </c>
      <c r="E58" s="246">
        <v>2072.2</v>
      </c>
    </row>
    <row r="59" spans="1:5" ht="12.75">
      <c r="A59" s="450" t="s">
        <v>344</v>
      </c>
      <c r="B59" s="451" t="s">
        <v>345</v>
      </c>
      <c r="C59" s="242" t="s">
        <v>308</v>
      </c>
      <c r="D59" s="242">
        <v>19124</v>
      </c>
      <c r="E59" s="255"/>
    </row>
    <row r="60" spans="1:5" ht="12.75">
      <c r="A60" s="434"/>
      <c r="B60" s="452"/>
      <c r="C60" s="242" t="s">
        <v>294</v>
      </c>
      <c r="D60" s="242">
        <v>19125</v>
      </c>
      <c r="E60" s="246"/>
    </row>
    <row r="61" spans="1:5" ht="12.75">
      <c r="A61" s="425" t="s">
        <v>346</v>
      </c>
      <c r="B61" s="431" t="s">
        <v>347</v>
      </c>
      <c r="C61" s="242" t="s">
        <v>308</v>
      </c>
      <c r="D61" s="242">
        <v>19126</v>
      </c>
      <c r="E61" s="255"/>
    </row>
    <row r="62" spans="1:5" ht="12.75">
      <c r="A62" s="425"/>
      <c r="B62" s="431"/>
      <c r="C62" s="242" t="s">
        <v>294</v>
      </c>
      <c r="D62" s="242">
        <v>19127</v>
      </c>
      <c r="E62" s="246"/>
    </row>
    <row r="63" spans="1:5" ht="12.75">
      <c r="A63" s="425" t="s">
        <v>348</v>
      </c>
      <c r="B63" s="431" t="s">
        <v>349</v>
      </c>
      <c r="C63" s="242" t="s">
        <v>308</v>
      </c>
      <c r="D63" s="242">
        <v>19128</v>
      </c>
      <c r="E63" s="255"/>
    </row>
    <row r="64" spans="1:5" ht="12.75">
      <c r="A64" s="425"/>
      <c r="B64" s="431"/>
      <c r="C64" s="242" t="s">
        <v>294</v>
      </c>
      <c r="D64" s="242">
        <v>19129</v>
      </c>
      <c r="E64" s="246"/>
    </row>
    <row r="65" spans="1:5" ht="12.75">
      <c r="A65" s="425" t="s">
        <v>350</v>
      </c>
      <c r="B65" s="431" t="s">
        <v>351</v>
      </c>
      <c r="C65" s="242" t="s">
        <v>308</v>
      </c>
      <c r="D65" s="242">
        <v>19130</v>
      </c>
      <c r="E65" s="255">
        <v>3</v>
      </c>
    </row>
    <row r="66" spans="1:5" ht="12.75">
      <c r="A66" s="425"/>
      <c r="B66" s="431"/>
      <c r="C66" s="242" t="s">
        <v>294</v>
      </c>
      <c r="D66" s="242">
        <v>19131</v>
      </c>
      <c r="E66" s="246">
        <v>3797.1</v>
      </c>
    </row>
    <row r="67" spans="1:5" ht="12.75">
      <c r="A67" s="425" t="s">
        <v>352</v>
      </c>
      <c r="B67" s="431" t="s">
        <v>471</v>
      </c>
      <c r="C67" s="242" t="s">
        <v>308</v>
      </c>
      <c r="D67" s="242">
        <v>19132</v>
      </c>
      <c r="E67" s="255"/>
    </row>
    <row r="68" spans="1:5" ht="12.75">
      <c r="A68" s="425"/>
      <c r="B68" s="431"/>
      <c r="C68" s="242" t="s">
        <v>294</v>
      </c>
      <c r="D68" s="242">
        <v>19133</v>
      </c>
      <c r="E68" s="246"/>
    </row>
    <row r="69" spans="1:5" ht="12.75">
      <c r="A69" s="425" t="s">
        <v>353</v>
      </c>
      <c r="B69" s="426" t="s">
        <v>354</v>
      </c>
      <c r="C69" s="242" t="s">
        <v>308</v>
      </c>
      <c r="D69" s="242">
        <v>19134</v>
      </c>
      <c r="E69" s="255"/>
    </row>
    <row r="70" spans="1:5" ht="12.75">
      <c r="A70" s="425"/>
      <c r="B70" s="426"/>
      <c r="C70" s="242" t="s">
        <v>294</v>
      </c>
      <c r="D70" s="242">
        <v>19135</v>
      </c>
      <c r="E70" s="246"/>
    </row>
    <row r="71" spans="1:5" ht="12.75">
      <c r="A71" s="425" t="s">
        <v>355</v>
      </c>
      <c r="B71" s="431" t="s">
        <v>356</v>
      </c>
      <c r="C71" s="242" t="s">
        <v>308</v>
      </c>
      <c r="D71" s="242">
        <v>19136</v>
      </c>
      <c r="E71" s="255">
        <v>2</v>
      </c>
    </row>
    <row r="72" spans="1:5" ht="12.75">
      <c r="A72" s="425"/>
      <c r="B72" s="431"/>
      <c r="C72" s="242" t="s">
        <v>294</v>
      </c>
      <c r="D72" s="242">
        <v>19137</v>
      </c>
      <c r="E72" s="246">
        <v>589.4</v>
      </c>
    </row>
    <row r="73" spans="1:5" ht="12.75">
      <c r="A73" s="425" t="s">
        <v>357</v>
      </c>
      <c r="B73" s="431" t="s">
        <v>358</v>
      </c>
      <c r="C73" s="242" t="s">
        <v>308</v>
      </c>
      <c r="D73" s="242">
        <v>19138</v>
      </c>
      <c r="E73" s="255">
        <v>27</v>
      </c>
    </row>
    <row r="74" spans="1:5" ht="12.75">
      <c r="A74" s="425"/>
      <c r="B74" s="431"/>
      <c r="C74" s="242" t="s">
        <v>294</v>
      </c>
      <c r="D74" s="242">
        <v>19139</v>
      </c>
      <c r="E74" s="246">
        <v>2748.6</v>
      </c>
    </row>
    <row r="75" spans="1:5" ht="12.75">
      <c r="A75" s="425" t="s">
        <v>359</v>
      </c>
      <c r="B75" s="431" t="s">
        <v>360</v>
      </c>
      <c r="C75" s="242" t="s">
        <v>308</v>
      </c>
      <c r="D75" s="242">
        <v>19210</v>
      </c>
      <c r="E75" s="263">
        <f>E77+E79+E81+E83</f>
        <v>0</v>
      </c>
    </row>
    <row r="76" spans="1:5" ht="12.75" customHeight="1">
      <c r="A76" s="425"/>
      <c r="B76" s="431"/>
      <c r="C76" s="242" t="s">
        <v>294</v>
      </c>
      <c r="D76" s="242">
        <v>19220</v>
      </c>
      <c r="E76" s="243">
        <f>E78+E80+E82+E84</f>
        <v>0</v>
      </c>
    </row>
    <row r="77" spans="1:5" ht="12.75" customHeight="1">
      <c r="A77" s="425" t="s">
        <v>361</v>
      </c>
      <c r="B77" s="426" t="s">
        <v>343</v>
      </c>
      <c r="C77" s="242" t="s">
        <v>308</v>
      </c>
      <c r="D77" s="242">
        <v>19221</v>
      </c>
      <c r="E77" s="269"/>
    </row>
    <row r="78" spans="1:5" ht="12.75" customHeight="1">
      <c r="A78" s="425"/>
      <c r="B78" s="426"/>
      <c r="C78" s="242" t="s">
        <v>294</v>
      </c>
      <c r="D78" s="242">
        <v>19222</v>
      </c>
      <c r="E78" s="270"/>
    </row>
    <row r="79" spans="1:5" ht="12.75">
      <c r="A79" s="425" t="s">
        <v>362</v>
      </c>
      <c r="B79" s="426" t="s">
        <v>363</v>
      </c>
      <c r="C79" s="242" t="s">
        <v>308</v>
      </c>
      <c r="D79" s="242">
        <v>19223</v>
      </c>
      <c r="E79" s="269"/>
    </row>
    <row r="80" spans="1:5" ht="12.75">
      <c r="A80" s="425"/>
      <c r="B80" s="426"/>
      <c r="C80" s="242" t="s">
        <v>294</v>
      </c>
      <c r="D80" s="242">
        <v>19224</v>
      </c>
      <c r="E80" s="270"/>
    </row>
    <row r="81" spans="1:5" ht="12.75">
      <c r="A81" s="425" t="s">
        <v>364</v>
      </c>
      <c r="B81" s="431" t="s">
        <v>349</v>
      </c>
      <c r="C81" s="242" t="s">
        <v>308</v>
      </c>
      <c r="D81" s="242">
        <v>19225</v>
      </c>
      <c r="E81" s="269"/>
    </row>
    <row r="82" spans="1:5" ht="12.75">
      <c r="A82" s="425"/>
      <c r="B82" s="431"/>
      <c r="C82" s="242" t="s">
        <v>294</v>
      </c>
      <c r="D82" s="242">
        <v>19226</v>
      </c>
      <c r="E82" s="246"/>
    </row>
    <row r="83" spans="1:5" ht="12.75">
      <c r="A83" s="425" t="s">
        <v>365</v>
      </c>
      <c r="B83" s="431" t="s">
        <v>356</v>
      </c>
      <c r="C83" s="242" t="s">
        <v>308</v>
      </c>
      <c r="D83" s="242">
        <v>19227</v>
      </c>
      <c r="E83" s="255"/>
    </row>
    <row r="84" spans="1:5" ht="13.5" customHeight="1">
      <c r="A84" s="425"/>
      <c r="B84" s="431"/>
      <c r="C84" s="242" t="s">
        <v>294</v>
      </c>
      <c r="D84" s="242">
        <v>19228</v>
      </c>
      <c r="E84" s="246"/>
    </row>
    <row r="85" spans="1:5" s="271" customFormat="1" ht="12.75">
      <c r="A85" s="427" t="s">
        <v>366</v>
      </c>
      <c r="B85" s="446" t="s">
        <v>367</v>
      </c>
      <c r="C85" s="242" t="s">
        <v>308</v>
      </c>
      <c r="D85" s="229">
        <v>20010</v>
      </c>
      <c r="E85" s="263">
        <f>E87+E89+E91+E93+E95</f>
        <v>53</v>
      </c>
    </row>
    <row r="86" spans="1:5" s="272" customFormat="1" ht="16.5" customHeight="1">
      <c r="A86" s="445"/>
      <c r="B86" s="446"/>
      <c r="C86" s="242" t="s">
        <v>294</v>
      </c>
      <c r="D86" s="229">
        <v>20020</v>
      </c>
      <c r="E86" s="243">
        <f>E88+E90+E92+E94+E96</f>
        <v>17176.9</v>
      </c>
    </row>
    <row r="87" spans="1:6" ht="12.75">
      <c r="A87" s="425" t="s">
        <v>368</v>
      </c>
      <c r="B87" s="447" t="s">
        <v>369</v>
      </c>
      <c r="C87" s="242" t="s">
        <v>308</v>
      </c>
      <c r="D87" s="229">
        <v>20021</v>
      </c>
      <c r="E87" s="261">
        <v>25</v>
      </c>
      <c r="F87" s="227"/>
    </row>
    <row r="88" spans="1:5" ht="12.75">
      <c r="A88" s="425"/>
      <c r="B88" s="448"/>
      <c r="C88" s="242" t="s">
        <v>294</v>
      </c>
      <c r="D88" s="229">
        <v>20022</v>
      </c>
      <c r="E88" s="264">
        <v>10220.2</v>
      </c>
    </row>
    <row r="89" spans="1:5" ht="12.75">
      <c r="A89" s="425" t="s">
        <v>370</v>
      </c>
      <c r="B89" s="431" t="s">
        <v>371</v>
      </c>
      <c r="C89" s="242" t="s">
        <v>308</v>
      </c>
      <c r="D89" s="242">
        <v>20023</v>
      </c>
      <c r="E89" s="255">
        <v>8</v>
      </c>
    </row>
    <row r="90" spans="1:5" ht="12.75">
      <c r="A90" s="425"/>
      <c r="B90" s="431"/>
      <c r="C90" s="242" t="s">
        <v>294</v>
      </c>
      <c r="D90" s="242">
        <v>20024</v>
      </c>
      <c r="E90" s="246">
        <v>2341.6</v>
      </c>
    </row>
    <row r="91" spans="1:5" ht="12.75">
      <c r="A91" s="425" t="s">
        <v>372</v>
      </c>
      <c r="B91" s="431" t="s">
        <v>373</v>
      </c>
      <c r="C91" s="242" t="s">
        <v>308</v>
      </c>
      <c r="D91" s="242">
        <v>20025</v>
      </c>
      <c r="E91" s="255">
        <v>19</v>
      </c>
    </row>
    <row r="92" spans="1:5" ht="12.75">
      <c r="A92" s="425"/>
      <c r="B92" s="431"/>
      <c r="C92" s="242" t="s">
        <v>294</v>
      </c>
      <c r="D92" s="242">
        <v>20026</v>
      </c>
      <c r="E92" s="246">
        <v>4291.2</v>
      </c>
    </row>
    <row r="93" spans="1:5" ht="12.75">
      <c r="A93" s="425" t="s">
        <v>374</v>
      </c>
      <c r="B93" s="441" t="s">
        <v>375</v>
      </c>
      <c r="C93" s="242" t="s">
        <v>308</v>
      </c>
      <c r="D93" s="242">
        <v>20027</v>
      </c>
      <c r="E93" s="255">
        <v>1</v>
      </c>
    </row>
    <row r="94" spans="1:5" ht="12.75">
      <c r="A94" s="425"/>
      <c r="B94" s="441"/>
      <c r="C94" s="242" t="s">
        <v>294</v>
      </c>
      <c r="D94" s="242">
        <v>20028</v>
      </c>
      <c r="E94" s="246">
        <v>323.9</v>
      </c>
    </row>
    <row r="95" spans="1:5" ht="12.75">
      <c r="A95" s="425" t="s">
        <v>376</v>
      </c>
      <c r="B95" s="431" t="s">
        <v>377</v>
      </c>
      <c r="C95" s="242" t="s">
        <v>308</v>
      </c>
      <c r="D95" s="242">
        <v>20029</v>
      </c>
      <c r="E95" s="255"/>
    </row>
    <row r="96" spans="1:5" ht="12.75">
      <c r="A96" s="425"/>
      <c r="B96" s="431"/>
      <c r="C96" s="242" t="s">
        <v>294</v>
      </c>
      <c r="D96" s="242">
        <v>20030</v>
      </c>
      <c r="E96" s="246"/>
    </row>
    <row r="97" spans="1:5" ht="12.75">
      <c r="A97" s="425" t="s">
        <v>378</v>
      </c>
      <c r="B97" s="442" t="s">
        <v>379</v>
      </c>
      <c r="C97" s="242" t="s">
        <v>308</v>
      </c>
      <c r="D97" s="242">
        <v>20031</v>
      </c>
      <c r="E97" s="255">
        <v>17</v>
      </c>
    </row>
    <row r="98" spans="1:5" ht="12.75">
      <c r="A98" s="425"/>
      <c r="B98" s="442"/>
      <c r="C98" s="242" t="s">
        <v>294</v>
      </c>
      <c r="D98" s="242">
        <v>20032</v>
      </c>
      <c r="E98" s="246">
        <v>3246</v>
      </c>
    </row>
    <row r="99" spans="1:5" ht="12.75">
      <c r="A99" s="425" t="s">
        <v>380</v>
      </c>
      <c r="B99" s="431" t="s">
        <v>360</v>
      </c>
      <c r="C99" s="242" t="s">
        <v>308</v>
      </c>
      <c r="D99" s="242">
        <v>20110</v>
      </c>
      <c r="E99" s="263">
        <f>E101+E103+E105+E107+E109</f>
        <v>5</v>
      </c>
    </row>
    <row r="100" spans="1:5" ht="12.75">
      <c r="A100" s="425"/>
      <c r="B100" s="431"/>
      <c r="C100" s="242" t="s">
        <v>294</v>
      </c>
      <c r="D100" s="242">
        <v>20120</v>
      </c>
      <c r="E100" s="243">
        <f>E102+E104+E106+E108+E110</f>
        <v>1316.1</v>
      </c>
    </row>
    <row r="101" spans="1:5" ht="12.75">
      <c r="A101" s="425" t="s">
        <v>381</v>
      </c>
      <c r="B101" s="443" t="s">
        <v>382</v>
      </c>
      <c r="C101" s="242" t="s">
        <v>308</v>
      </c>
      <c r="D101" s="229">
        <v>20121</v>
      </c>
      <c r="E101" s="255"/>
    </row>
    <row r="102" spans="1:5" ht="12.75">
      <c r="A102" s="425"/>
      <c r="B102" s="444"/>
      <c r="C102" s="242" t="s">
        <v>294</v>
      </c>
      <c r="D102" s="229">
        <v>20122</v>
      </c>
      <c r="E102" s="246"/>
    </row>
    <row r="103" spans="1:5" ht="12.75">
      <c r="A103" s="432" t="s">
        <v>383</v>
      </c>
      <c r="B103" s="431" t="s">
        <v>384</v>
      </c>
      <c r="C103" s="242" t="s">
        <v>308</v>
      </c>
      <c r="D103" s="242">
        <v>20123</v>
      </c>
      <c r="E103" s="255"/>
    </row>
    <row r="104" spans="1:5" ht="12.75">
      <c r="A104" s="432"/>
      <c r="B104" s="431"/>
      <c r="C104" s="242" t="s">
        <v>294</v>
      </c>
      <c r="D104" s="242">
        <v>20124</v>
      </c>
      <c r="E104" s="246"/>
    </row>
    <row r="105" spans="1:5" ht="12.75">
      <c r="A105" s="432" t="s">
        <v>385</v>
      </c>
      <c r="B105" s="430" t="s">
        <v>386</v>
      </c>
      <c r="C105" s="229" t="s">
        <v>308</v>
      </c>
      <c r="D105" s="229">
        <v>20125</v>
      </c>
      <c r="E105" s="261">
        <v>5</v>
      </c>
    </row>
    <row r="106" spans="1:5" ht="12.75">
      <c r="A106" s="432"/>
      <c r="B106" s="430"/>
      <c r="C106" s="229" t="s">
        <v>294</v>
      </c>
      <c r="D106" s="229">
        <v>20126</v>
      </c>
      <c r="E106" s="264">
        <v>1316.1</v>
      </c>
    </row>
    <row r="107" spans="1:5" ht="12.75">
      <c r="A107" s="425" t="s">
        <v>387</v>
      </c>
      <c r="B107" s="441" t="s">
        <v>388</v>
      </c>
      <c r="C107" s="242" t="s">
        <v>308</v>
      </c>
      <c r="D107" s="242">
        <v>20127</v>
      </c>
      <c r="E107" s="255"/>
    </row>
    <row r="108" spans="1:5" ht="12.75">
      <c r="A108" s="425"/>
      <c r="B108" s="441"/>
      <c r="C108" s="242" t="s">
        <v>294</v>
      </c>
      <c r="D108" s="242">
        <v>20128</v>
      </c>
      <c r="E108" s="246"/>
    </row>
    <row r="109" spans="1:5" ht="12.75">
      <c r="A109" s="425" t="s">
        <v>389</v>
      </c>
      <c r="B109" s="431" t="s">
        <v>390</v>
      </c>
      <c r="C109" s="242" t="s">
        <v>308</v>
      </c>
      <c r="D109" s="242">
        <v>20129</v>
      </c>
      <c r="E109" s="255"/>
    </row>
    <row r="110" spans="1:5" ht="12.75">
      <c r="A110" s="425"/>
      <c r="B110" s="431"/>
      <c r="C110" s="242" t="s">
        <v>294</v>
      </c>
      <c r="D110" s="242">
        <v>20130</v>
      </c>
      <c r="E110" s="246"/>
    </row>
    <row r="111" spans="1:5" ht="12.75">
      <c r="A111" s="425" t="s">
        <v>391</v>
      </c>
      <c r="B111" s="439" t="s">
        <v>392</v>
      </c>
      <c r="C111" s="242" t="s">
        <v>308</v>
      </c>
      <c r="D111" s="242">
        <v>20131</v>
      </c>
      <c r="E111" s="255"/>
    </row>
    <row r="112" spans="1:5" ht="12.75">
      <c r="A112" s="425"/>
      <c r="B112" s="439"/>
      <c r="C112" s="242" t="s">
        <v>294</v>
      </c>
      <c r="D112" s="242">
        <v>20132</v>
      </c>
      <c r="E112" s="246"/>
    </row>
    <row r="113" spans="1:5" ht="12.75">
      <c r="A113" s="425" t="s">
        <v>393</v>
      </c>
      <c r="B113" s="440" t="s">
        <v>394</v>
      </c>
      <c r="C113" s="242" t="s">
        <v>308</v>
      </c>
      <c r="D113" s="242">
        <v>20210</v>
      </c>
      <c r="E113" s="263">
        <f>E115+E117+E119+E121</f>
        <v>141</v>
      </c>
    </row>
    <row r="114" spans="1:5" ht="12.75">
      <c r="A114" s="425"/>
      <c r="B114" s="440"/>
      <c r="C114" s="242" t="s">
        <v>294</v>
      </c>
      <c r="D114" s="242">
        <v>20220</v>
      </c>
      <c r="E114" s="243">
        <f>E116+E118+E120+E122</f>
        <v>5592.7</v>
      </c>
    </row>
    <row r="115" spans="1:5" ht="12.75">
      <c r="A115" s="425" t="s">
        <v>395</v>
      </c>
      <c r="B115" s="426" t="s">
        <v>396</v>
      </c>
      <c r="C115" s="242" t="s">
        <v>308</v>
      </c>
      <c r="D115" s="242">
        <v>20221</v>
      </c>
      <c r="E115" s="269">
        <v>27</v>
      </c>
    </row>
    <row r="116" spans="1:5" ht="12.75">
      <c r="A116" s="425"/>
      <c r="B116" s="438"/>
      <c r="C116" s="242" t="s">
        <v>294</v>
      </c>
      <c r="D116" s="242">
        <v>20222</v>
      </c>
      <c r="E116" s="270">
        <v>1371.2</v>
      </c>
    </row>
    <row r="117" spans="1:5" ht="12.75">
      <c r="A117" s="425" t="s">
        <v>397</v>
      </c>
      <c r="B117" s="435" t="s">
        <v>398</v>
      </c>
      <c r="C117" s="242" t="s">
        <v>308</v>
      </c>
      <c r="D117" s="242">
        <v>20223</v>
      </c>
      <c r="E117" s="255">
        <v>57</v>
      </c>
    </row>
    <row r="118" spans="1:5" ht="12.75">
      <c r="A118" s="425"/>
      <c r="B118" s="435"/>
      <c r="C118" s="242" t="s">
        <v>294</v>
      </c>
      <c r="D118" s="242">
        <v>20224</v>
      </c>
      <c r="E118" s="246">
        <v>2871.2</v>
      </c>
    </row>
    <row r="119" spans="1:5" ht="12.75">
      <c r="A119" s="433" t="s">
        <v>399</v>
      </c>
      <c r="B119" s="426" t="s">
        <v>400</v>
      </c>
      <c r="C119" s="242" t="s">
        <v>308</v>
      </c>
      <c r="D119" s="242">
        <v>20225</v>
      </c>
      <c r="E119" s="255">
        <v>57</v>
      </c>
    </row>
    <row r="120" spans="1:5" ht="12.75">
      <c r="A120" s="434"/>
      <c r="B120" s="426"/>
      <c r="C120" s="242" t="s">
        <v>294</v>
      </c>
      <c r="D120" s="242">
        <v>20226</v>
      </c>
      <c r="E120" s="246">
        <v>1350.3</v>
      </c>
    </row>
    <row r="121" spans="1:5" ht="12.75">
      <c r="A121" s="433" t="s">
        <v>401</v>
      </c>
      <c r="B121" s="426" t="s">
        <v>402</v>
      </c>
      <c r="C121" s="242" t="s">
        <v>308</v>
      </c>
      <c r="D121" s="242">
        <v>20227</v>
      </c>
      <c r="E121" s="255"/>
    </row>
    <row r="122" spans="1:5" ht="12.75">
      <c r="A122" s="434"/>
      <c r="B122" s="426"/>
      <c r="C122" s="242" t="s">
        <v>294</v>
      </c>
      <c r="D122" s="242">
        <v>20228</v>
      </c>
      <c r="E122" s="246"/>
    </row>
    <row r="123" spans="1:5" ht="12.75">
      <c r="A123" s="433" t="s">
        <v>403</v>
      </c>
      <c r="B123" s="435" t="s">
        <v>404</v>
      </c>
      <c r="C123" s="242" t="s">
        <v>308</v>
      </c>
      <c r="D123" s="242">
        <v>20229</v>
      </c>
      <c r="E123" s="255">
        <v>124</v>
      </c>
    </row>
    <row r="124" spans="1:6" ht="12.75">
      <c r="A124" s="434"/>
      <c r="B124" s="435"/>
      <c r="C124" s="242" t="s">
        <v>294</v>
      </c>
      <c r="D124" s="242">
        <v>20230</v>
      </c>
      <c r="E124" s="246">
        <v>2589.7</v>
      </c>
      <c r="F124" s="227"/>
    </row>
    <row r="125" spans="1:6" ht="12.75">
      <c r="A125" s="244" t="s">
        <v>405</v>
      </c>
      <c r="B125" s="274" t="s">
        <v>406</v>
      </c>
      <c r="C125" s="229"/>
      <c r="D125" s="242">
        <v>21010</v>
      </c>
      <c r="E125" s="255">
        <v>1</v>
      </c>
      <c r="F125" s="275"/>
    </row>
    <row r="126" spans="1:6" ht="25.5">
      <c r="A126" s="244" t="s">
        <v>407</v>
      </c>
      <c r="B126" s="276" t="s">
        <v>408</v>
      </c>
      <c r="C126" s="242" t="s">
        <v>308</v>
      </c>
      <c r="D126" s="242">
        <v>22010</v>
      </c>
      <c r="E126" s="263">
        <f>E127+E128</f>
        <v>11</v>
      </c>
      <c r="F126" s="227"/>
    </row>
    <row r="127" spans="1:5" ht="25.5">
      <c r="A127" s="244" t="s">
        <v>409</v>
      </c>
      <c r="B127" s="245" t="s">
        <v>410</v>
      </c>
      <c r="C127" s="242" t="s">
        <v>308</v>
      </c>
      <c r="D127" s="242">
        <v>22011</v>
      </c>
      <c r="E127" s="255">
        <v>11</v>
      </c>
    </row>
    <row r="128" spans="1:5" ht="12.75">
      <c r="A128" s="244" t="s">
        <v>411</v>
      </c>
      <c r="B128" s="273" t="s">
        <v>412</v>
      </c>
      <c r="C128" s="242" t="s">
        <v>308</v>
      </c>
      <c r="D128" s="242">
        <v>22012</v>
      </c>
      <c r="E128" s="255"/>
    </row>
    <row r="129" spans="1:5" ht="25.5">
      <c r="A129" s="244" t="s">
        <v>413</v>
      </c>
      <c r="B129" s="277" t="s">
        <v>414</v>
      </c>
      <c r="C129" s="242" t="s">
        <v>308</v>
      </c>
      <c r="D129" s="242">
        <v>22020</v>
      </c>
      <c r="E129" s="263">
        <f>E130+E131</f>
        <v>1</v>
      </c>
    </row>
    <row r="130" spans="1:5" ht="25.5">
      <c r="A130" s="244" t="s">
        <v>415</v>
      </c>
      <c r="B130" s="245" t="s">
        <v>416</v>
      </c>
      <c r="C130" s="242" t="s">
        <v>308</v>
      </c>
      <c r="D130" s="242">
        <v>22021</v>
      </c>
      <c r="E130" s="255">
        <v>1</v>
      </c>
    </row>
    <row r="131" spans="1:5" ht="12.75">
      <c r="A131" s="244" t="s">
        <v>417</v>
      </c>
      <c r="B131" s="273" t="s">
        <v>418</v>
      </c>
      <c r="C131" s="258" t="s">
        <v>308</v>
      </c>
      <c r="D131" s="242">
        <v>22022</v>
      </c>
      <c r="E131" s="255"/>
    </row>
    <row r="132" spans="1:5" ht="12.75">
      <c r="A132" s="244" t="s">
        <v>419</v>
      </c>
      <c r="B132" s="278" t="s">
        <v>420</v>
      </c>
      <c r="C132" s="258" t="s">
        <v>308</v>
      </c>
      <c r="D132" s="242">
        <v>22030</v>
      </c>
      <c r="E132" s="263">
        <f>E133+E134</f>
        <v>1</v>
      </c>
    </row>
    <row r="133" spans="1:5" ht="25.5">
      <c r="A133" s="244" t="s">
        <v>421</v>
      </c>
      <c r="B133" s="245" t="s">
        <v>422</v>
      </c>
      <c r="C133" s="242" t="s">
        <v>308</v>
      </c>
      <c r="D133" s="242">
        <v>22031</v>
      </c>
      <c r="E133" s="255">
        <v>1</v>
      </c>
    </row>
    <row r="134" spans="1:5" ht="12.75">
      <c r="A134" s="244" t="s">
        <v>423</v>
      </c>
      <c r="B134" s="245" t="s">
        <v>424</v>
      </c>
      <c r="C134" s="242" t="s">
        <v>308</v>
      </c>
      <c r="D134" s="242">
        <v>22032</v>
      </c>
      <c r="E134" s="255"/>
    </row>
    <row r="135" spans="1:5" ht="12.75">
      <c r="A135" s="436" t="s">
        <v>33</v>
      </c>
      <c r="B135" s="437" t="s">
        <v>472</v>
      </c>
      <c r="C135" s="242" t="s">
        <v>308</v>
      </c>
      <c r="D135" s="242">
        <v>23010</v>
      </c>
      <c r="E135" s="255">
        <v>22</v>
      </c>
    </row>
    <row r="136" spans="1:5" ht="12.75">
      <c r="A136" s="436"/>
      <c r="B136" s="437"/>
      <c r="C136" s="242" t="s">
        <v>294</v>
      </c>
      <c r="D136" s="242">
        <v>23020</v>
      </c>
      <c r="E136" s="246">
        <v>48342.85</v>
      </c>
    </row>
    <row r="137" spans="1:5" ht="12.75">
      <c r="A137" s="432" t="s">
        <v>425</v>
      </c>
      <c r="B137" s="430" t="s">
        <v>426</v>
      </c>
      <c r="C137" s="242" t="s">
        <v>308</v>
      </c>
      <c r="D137" s="242">
        <v>23021</v>
      </c>
      <c r="E137" s="255">
        <v>2</v>
      </c>
    </row>
    <row r="138" spans="1:5" ht="12.75">
      <c r="A138" s="432"/>
      <c r="B138" s="430"/>
      <c r="C138" s="242" t="s">
        <v>294</v>
      </c>
      <c r="D138" s="242">
        <v>23022</v>
      </c>
      <c r="E138" s="246"/>
    </row>
    <row r="139" spans="1:5" ht="12.75">
      <c r="A139" s="237" t="s">
        <v>34</v>
      </c>
      <c r="B139" s="254" t="s">
        <v>427</v>
      </c>
      <c r="C139" s="258" t="s">
        <v>294</v>
      </c>
      <c r="D139" s="242">
        <v>24010</v>
      </c>
      <c r="E139" s="243">
        <f>E141+E143+E145+E147+E149+E150</f>
        <v>1717.1</v>
      </c>
    </row>
    <row r="140" spans="1:5" ht="12.75">
      <c r="A140" s="425" t="s">
        <v>428</v>
      </c>
      <c r="B140" s="431" t="s">
        <v>429</v>
      </c>
      <c r="C140" s="242" t="s">
        <v>308</v>
      </c>
      <c r="D140" s="242">
        <v>24011</v>
      </c>
      <c r="E140" s="255"/>
    </row>
    <row r="141" spans="1:5" ht="12.75">
      <c r="A141" s="425"/>
      <c r="B141" s="431"/>
      <c r="C141" s="242" t="s">
        <v>294</v>
      </c>
      <c r="D141" s="242">
        <v>24012</v>
      </c>
      <c r="E141" s="246"/>
    </row>
    <row r="142" spans="1:5" ht="12.75">
      <c r="A142" s="432" t="s">
        <v>430</v>
      </c>
      <c r="B142" s="430" t="s">
        <v>431</v>
      </c>
      <c r="C142" s="242" t="s">
        <v>308</v>
      </c>
      <c r="D142" s="242">
        <v>24013</v>
      </c>
      <c r="E142" s="255"/>
    </row>
    <row r="143" spans="1:5" ht="12.75">
      <c r="A143" s="432"/>
      <c r="B143" s="430"/>
      <c r="C143" s="242" t="s">
        <v>294</v>
      </c>
      <c r="D143" s="242">
        <v>24014</v>
      </c>
      <c r="E143" s="246"/>
    </row>
    <row r="144" spans="1:5" ht="12.75">
      <c r="A144" s="425" t="s">
        <v>432</v>
      </c>
      <c r="B144" s="430" t="s">
        <v>433</v>
      </c>
      <c r="C144" s="242" t="s">
        <v>308</v>
      </c>
      <c r="D144" s="242">
        <v>24015</v>
      </c>
      <c r="E144" s="255">
        <v>4</v>
      </c>
    </row>
    <row r="145" spans="1:5" ht="12.75">
      <c r="A145" s="425"/>
      <c r="B145" s="430"/>
      <c r="C145" s="242" t="s">
        <v>294</v>
      </c>
      <c r="D145" s="242">
        <v>24016</v>
      </c>
      <c r="E145" s="246">
        <v>1319.6</v>
      </c>
    </row>
    <row r="146" spans="1:5" ht="12.75">
      <c r="A146" s="425" t="s">
        <v>434</v>
      </c>
      <c r="B146" s="430" t="s">
        <v>435</v>
      </c>
      <c r="C146" s="242" t="s">
        <v>308</v>
      </c>
      <c r="D146" s="242">
        <v>24017</v>
      </c>
      <c r="E146" s="255"/>
    </row>
    <row r="147" spans="1:9" ht="12.75">
      <c r="A147" s="425"/>
      <c r="B147" s="430"/>
      <c r="C147" s="242" t="s">
        <v>294</v>
      </c>
      <c r="D147" s="242">
        <v>24018</v>
      </c>
      <c r="E147" s="246"/>
      <c r="F147" s="272"/>
      <c r="G147" s="272"/>
      <c r="H147" s="272"/>
      <c r="I147" s="272"/>
    </row>
    <row r="148" spans="1:5" ht="12.75">
      <c r="A148" s="425" t="s">
        <v>436</v>
      </c>
      <c r="B148" s="431" t="s">
        <v>473</v>
      </c>
      <c r="C148" s="242" t="s">
        <v>308</v>
      </c>
      <c r="D148" s="242">
        <v>24019</v>
      </c>
      <c r="E148" s="255"/>
    </row>
    <row r="149" spans="1:5" ht="12.75">
      <c r="A149" s="425"/>
      <c r="B149" s="431"/>
      <c r="C149" s="242" t="s">
        <v>294</v>
      </c>
      <c r="D149" s="242">
        <v>24020</v>
      </c>
      <c r="E149" s="246"/>
    </row>
    <row r="150" spans="1:5" ht="12.75">
      <c r="A150" s="244" t="s">
        <v>437</v>
      </c>
      <c r="B150" s="267" t="s">
        <v>438</v>
      </c>
      <c r="C150" s="242" t="s">
        <v>294</v>
      </c>
      <c r="D150" s="242">
        <v>24021</v>
      </c>
      <c r="E150" s="246">
        <v>397.5</v>
      </c>
    </row>
    <row r="151" spans="1:6" ht="12.75">
      <c r="A151" s="425" t="s">
        <v>439</v>
      </c>
      <c r="B151" s="426" t="s">
        <v>474</v>
      </c>
      <c r="C151" s="427" t="s">
        <v>294</v>
      </c>
      <c r="D151" s="427">
        <v>25010</v>
      </c>
      <c r="E151" s="428"/>
      <c r="F151" s="272"/>
    </row>
    <row r="152" spans="1:5" ht="36.75" customHeight="1">
      <c r="A152" s="425"/>
      <c r="B152" s="426"/>
      <c r="C152" s="427"/>
      <c r="D152" s="427"/>
      <c r="E152" s="428"/>
    </row>
    <row r="153" spans="1:5" ht="40.5" customHeight="1">
      <c r="A153" s="244" t="s">
        <v>440</v>
      </c>
      <c r="B153" s="279" t="s">
        <v>475</v>
      </c>
      <c r="C153" s="258" t="s">
        <v>308</v>
      </c>
      <c r="D153" s="242">
        <v>25020</v>
      </c>
      <c r="E153" s="261">
        <v>1</v>
      </c>
    </row>
    <row r="154" spans="1:5" ht="12.75">
      <c r="A154" s="244" t="s">
        <v>441</v>
      </c>
      <c r="B154" s="280" t="s">
        <v>442</v>
      </c>
      <c r="C154" s="258" t="s">
        <v>294</v>
      </c>
      <c r="D154" s="242">
        <v>25030</v>
      </c>
      <c r="E154" s="264"/>
    </row>
    <row r="155" spans="1:6" ht="12.75">
      <c r="A155" s="237" t="s">
        <v>214</v>
      </c>
      <c r="B155" s="277" t="s">
        <v>443</v>
      </c>
      <c r="C155" s="258" t="s">
        <v>294</v>
      </c>
      <c r="D155" s="242">
        <v>26010</v>
      </c>
      <c r="E155" s="264">
        <v>32087.1</v>
      </c>
      <c r="F155" s="227"/>
    </row>
    <row r="156" spans="1:5" ht="12.75">
      <c r="A156" s="244" t="s">
        <v>444</v>
      </c>
      <c r="B156" s="281" t="s">
        <v>445</v>
      </c>
      <c r="C156" s="242" t="s">
        <v>294</v>
      </c>
      <c r="D156" s="242">
        <v>26020</v>
      </c>
      <c r="E156" s="243">
        <f>E157+E158+E159+E160</f>
        <v>32087.100000000002</v>
      </c>
    </row>
    <row r="157" spans="1:5" ht="25.5">
      <c r="A157" s="244" t="s">
        <v>446</v>
      </c>
      <c r="B157" s="245" t="s">
        <v>447</v>
      </c>
      <c r="C157" s="242" t="s">
        <v>294</v>
      </c>
      <c r="D157" s="242">
        <v>26021</v>
      </c>
      <c r="E157" s="246">
        <v>26772.9</v>
      </c>
    </row>
    <row r="158" spans="1:5" ht="12.75">
      <c r="A158" s="244" t="s">
        <v>448</v>
      </c>
      <c r="B158" s="245" t="s">
        <v>449</v>
      </c>
      <c r="C158" s="242" t="s">
        <v>294</v>
      </c>
      <c r="D158" s="242">
        <v>26022</v>
      </c>
      <c r="E158" s="246">
        <v>224.89999999999998</v>
      </c>
    </row>
    <row r="159" spans="1:5" ht="12.75">
      <c r="A159" s="244" t="s">
        <v>450</v>
      </c>
      <c r="B159" s="245" t="s">
        <v>451</v>
      </c>
      <c r="C159" s="242" t="s">
        <v>294</v>
      </c>
      <c r="D159" s="242">
        <v>26023</v>
      </c>
      <c r="E159" s="246">
        <v>5089.3</v>
      </c>
    </row>
    <row r="160" spans="1:5" ht="12.75">
      <c r="A160" s="244" t="s">
        <v>452</v>
      </c>
      <c r="B160" s="245" t="s">
        <v>453</v>
      </c>
      <c r="C160" s="242" t="s">
        <v>294</v>
      </c>
      <c r="D160" s="242">
        <v>26024</v>
      </c>
      <c r="E160" s="246"/>
    </row>
    <row r="161" spans="1:5" ht="12.75">
      <c r="A161" s="282"/>
      <c r="B161" s="283"/>
      <c r="C161" s="284"/>
      <c r="D161" s="284"/>
      <c r="E161" s="285"/>
    </row>
    <row r="162" spans="1:6" ht="28.5" customHeight="1">
      <c r="A162" s="234"/>
      <c r="B162" s="286" t="s">
        <v>460</v>
      </c>
      <c r="C162" s="287"/>
      <c r="D162" s="288"/>
      <c r="E162" s="289" t="s">
        <v>809</v>
      </c>
      <c r="F162" s="272"/>
    </row>
    <row r="163" spans="1:6" ht="12.75">
      <c r="A163" s="234"/>
      <c r="B163" s="290"/>
      <c r="C163" s="291" t="s">
        <v>454</v>
      </c>
      <c r="D163" s="292"/>
      <c r="E163" s="293" t="s">
        <v>455</v>
      </c>
      <c r="F163" s="294"/>
    </row>
    <row r="164" spans="1:6" ht="12.75">
      <c r="A164" s="234"/>
      <c r="B164" s="291"/>
      <c r="C164" s="291"/>
      <c r="D164" s="291"/>
      <c r="E164" s="295"/>
      <c r="F164" s="294"/>
    </row>
    <row r="165" spans="1:6" ht="12.75">
      <c r="A165" s="234"/>
      <c r="B165" s="296" t="s">
        <v>21</v>
      </c>
      <c r="C165" s="287" t="s">
        <v>811</v>
      </c>
      <c r="D165" s="287"/>
      <c r="E165" s="287" t="s">
        <v>812</v>
      </c>
      <c r="F165" s="294"/>
    </row>
    <row r="166" spans="1:6" ht="12.75">
      <c r="A166" s="234"/>
      <c r="B166" s="290"/>
      <c r="C166" s="291" t="s">
        <v>462</v>
      </c>
      <c r="D166" s="291" t="s">
        <v>454</v>
      </c>
      <c r="E166" s="306" t="s">
        <v>455</v>
      </c>
      <c r="F166" s="297"/>
    </row>
    <row r="167" spans="1:6" ht="12.75">
      <c r="A167" s="234"/>
      <c r="B167" s="291"/>
      <c r="F167" s="294"/>
    </row>
    <row r="168" spans="1:5" ht="12.75">
      <c r="A168" s="234"/>
      <c r="B168" s="290"/>
      <c r="C168" s="429" t="s">
        <v>813</v>
      </c>
      <c r="D168" s="429"/>
      <c r="E168" s="287" t="s">
        <v>808</v>
      </c>
    </row>
    <row r="169" spans="3:5" ht="28.5" customHeight="1">
      <c r="C169" s="424" t="s">
        <v>461</v>
      </c>
      <c r="D169" s="424"/>
      <c r="E169" s="291" t="s">
        <v>456</v>
      </c>
    </row>
    <row r="171" ht="12.75">
      <c r="B171" s="300"/>
    </row>
  </sheetData>
  <sheetProtection sheet="1" objects="1" scenarios="1"/>
  <mergeCells count="132">
    <mergeCell ref="B3:E3"/>
    <mergeCell ref="B4:E4"/>
    <mergeCell ref="B5:E5"/>
    <mergeCell ref="B6:E6"/>
    <mergeCell ref="A12:A13"/>
    <mergeCell ref="B12:B13"/>
    <mergeCell ref="C12:C13"/>
    <mergeCell ref="D12:D13"/>
    <mergeCell ref="E12:E13"/>
    <mergeCell ref="A8:E8"/>
    <mergeCell ref="G13:H13"/>
    <mergeCell ref="A17:A18"/>
    <mergeCell ref="A22:A23"/>
    <mergeCell ref="B22:B23"/>
    <mergeCell ref="A24:A25"/>
    <mergeCell ref="B24:B25"/>
    <mergeCell ref="G21:H21"/>
    <mergeCell ref="A27:A28"/>
    <mergeCell ref="B27:B28"/>
    <mergeCell ref="A29:A30"/>
    <mergeCell ref="B29:B30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A135:A136"/>
    <mergeCell ref="B135:B136"/>
    <mergeCell ref="A137:A138"/>
    <mergeCell ref="B137:B138"/>
    <mergeCell ref="A140:A141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C169:D169"/>
    <mergeCell ref="A151:A152"/>
    <mergeCell ref="B151:B152"/>
    <mergeCell ref="C151:C152"/>
    <mergeCell ref="D151:D152"/>
    <mergeCell ref="E151:E152"/>
    <mergeCell ref="C168:D168"/>
  </mergeCells>
  <dataValidations count="1">
    <dataValidation type="list" allowBlank="1" showInputMessage="1" showErrorMessage="1" sqref="E125">
      <formula1>"1,0"</formula1>
    </dataValidation>
  </dataValidations>
  <printOptions horizontalCentered="1"/>
  <pageMargins left="0.3937007874015748" right="0.3937007874015748" top="0.3937007874015748" bottom="0.5905511811023623" header="0.5118110236220472" footer="0.31496062992125984"/>
  <pageSetup horizontalDpi="600" verticalDpi="600" orientation="portrait" paperSize="9" scale="79" r:id="rId1"/>
  <headerFooter alignWithMargins="0">
    <oddFooter>&amp;C&amp;P</oddFooter>
  </headerFooter>
  <rowBreaks count="2" manualBreakCount="2">
    <brk id="68" max="4" man="1"/>
    <brk id="138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8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4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БарановаЕА</cp:lastModifiedBy>
  <cp:lastPrinted>2017-01-23T05:53:36Z</cp:lastPrinted>
  <dcterms:created xsi:type="dcterms:W3CDTF">2006-09-28T05:33:49Z</dcterms:created>
  <dcterms:modified xsi:type="dcterms:W3CDTF">2017-01-23T05:59:58Z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