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32760" yWindow="32760" windowWidth="19200" windowHeight="8595" tabRatio="744" firstSheet="1" activeTab="2"/>
  </bookViews>
  <sheets>
    <sheet name="Настройки" sheetId="1" r:id="rId1"/>
    <sheet name="Контроль" sheetId="2" r:id="rId2"/>
    <sheet name="17-ОИП" sheetId="3" r:id="rId3"/>
    <sheet name="053 1 12 04011 01 6000 120" sheetId="4" r:id="rId4"/>
    <sheet name="053 1 12 04012 01 6000 120_2" sheetId="5" r:id="rId5"/>
    <sheet name="053 1 16 25071 01 6000 140" sheetId="6" r:id="rId6"/>
    <sheet name="053 1 16 27000 01 6000 140" sheetId="7" r:id="rId7"/>
    <sheet name="053 1 16 90010 01 6000 140" sheetId="8" r:id="rId8"/>
    <sheet name="211211" sheetId="9" r:id="rId9"/>
    <sheet name="Сообщения" sheetId="10" r:id="rId10"/>
    <sheet name="053 1 12 04012 01 6000 120_1" sheetId="11" r:id="rId11"/>
    <sheet name="Лесничества" sheetId="12" state="hidden" r:id="rId12"/>
    <sheet name="SampleRows" sheetId="13" state="hidden" r:id="rId13"/>
    <sheet name="Словарь" sheetId="14" state="hidden" r:id="rId14"/>
    <sheet name="Настройки словаря" sheetId="15" state="hidden" r:id="rId15"/>
    <sheet name="Настройка" sheetId="16" state="hidden" r:id="rId16"/>
    <sheet name="Методики" sheetId="17" state="hidden" r:id="rId17"/>
    <sheet name="Методики DOS" sheetId="18" state="hidden" r:id="rId18"/>
    <sheet name="Параметры" sheetId="19" state="hidden" r:id="rId1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Z_30D30028_8A9B_4C03_833E_6C8EE166AA6C_.wvu.PrintArea" localSheetId="8" hidden="1">'211211'!$A$1:$E$176</definedName>
    <definedName name="Z_30D30028_8A9B_4C03_833E_6C8EE166AA6C_.wvu.PrintTitles" localSheetId="8" hidden="1">'211211'!$12:$14</definedName>
    <definedName name="ВидИспСорт">'Словарь'!$B$2:$C$18</definedName>
    <definedName name="ВидыИспользования">'Словарь'!$B$2:$B$18</definedName>
    <definedName name="_xlnm.Print_Titles" localSheetId="3">'053 1 12 04011 01 6000 120'!$C:$C,'053 1 12 04011 01 6000 120'!$11:$15</definedName>
    <definedName name="_xlnm.Print_Titles" localSheetId="10">'053 1 12 04012 01 6000 120_1'!$E:$E,'053 1 12 04012 01 6000 120_1'!$11:$15</definedName>
    <definedName name="_xlnm.Print_Titles" localSheetId="4">'053 1 12 04012 01 6000 120_2'!$E:$E,'053 1 12 04012 01 6000 120_2'!$11:$15</definedName>
    <definedName name="_xlnm.Print_Titles" localSheetId="5">'053 1 16 25071 01 6000 140'!$D:$E,'053 1 16 25071 01 6000 140'!$11:$15</definedName>
    <definedName name="_xlnm.Print_Titles" localSheetId="6">'053 1 16 27000 01 6000 140'!$D:$E,'053 1 16 27000 01 6000 140'!$11:$15</definedName>
    <definedName name="_xlnm.Print_Titles" localSheetId="7">'053 1 16 90010 01 6000 140'!$D:$E,'053 1 16 90010 01 6000 140'!$11:$15</definedName>
    <definedName name="_xlnm.Print_Titles" localSheetId="2">'17-ОИП'!$A:$C,'17-ОИП'!$15:$18</definedName>
    <definedName name="_xlnm.Print_Titles" localSheetId="8">'211211'!$12:$14</definedName>
    <definedName name="Код">"R[1]C"</definedName>
    <definedName name="КодВидИсп">'Словарь'!$A$2:$C$18</definedName>
    <definedName name="КодВидИсп2">'Словарь'!$B$2:$D$18</definedName>
    <definedName name="_xlnm.Print_Area" localSheetId="3">'053 1 12 04011 01 6000 120'!$A$3:$S$26</definedName>
    <definedName name="_xlnm.Print_Area" localSheetId="10">'053 1 12 04012 01 6000 120_1'!$B$3:$W$23</definedName>
    <definedName name="_xlnm.Print_Area" localSheetId="4">'053 1 12 04012 01 6000 120_2'!$B$3:$W$131</definedName>
    <definedName name="_xlnm.Print_Area" localSheetId="5">'053 1 16 25071 01 6000 140'!$D$3:$S$25</definedName>
    <definedName name="_xlnm.Print_Area" localSheetId="6">'053 1 16 27000 01 6000 140'!$D$3:$S$25</definedName>
    <definedName name="_xlnm.Print_Area" localSheetId="7">'053 1 16 90010 01 6000 140'!$D$3:$S$25</definedName>
    <definedName name="_xlnm.Print_Area" localSheetId="2">'17-ОИП'!$A$3:$R$48</definedName>
    <definedName name="_xlnm.Print_Area" localSheetId="8">'211211'!$A$2:$E$176</definedName>
    <definedName name="_xlnm.Print_Area" localSheetId="0">'Настройки'!$B$5:$F$13</definedName>
  </definedNames>
  <calcPr fullCalcOnLoad="1"/>
</workbook>
</file>

<file path=xl/sharedStrings.xml><?xml version="1.0" encoding="utf-8"?>
<sst xmlns="http://schemas.openxmlformats.org/spreadsheetml/2006/main" count="2050" uniqueCount="921">
  <si>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</si>
  <si>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</si>
  <si>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</si>
  <si>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</si>
  <si>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</si>
  <si>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</si>
  <si>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</si>
  <si>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</si>
  <si>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</si>
  <si>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</si>
  <si>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</si>
  <si>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</si>
  <si>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</si>
  <si>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 xml:space="preserve">Руководитель </t>
  </si>
  <si>
    <t>лок.код</t>
  </si>
  <si>
    <t>Код строки</t>
  </si>
  <si>
    <t>А</t>
  </si>
  <si>
    <t>Б</t>
  </si>
  <si>
    <t>В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</si>
  <si>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</si>
  <si>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</si>
  <si>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</si>
  <si>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</si>
  <si>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(дата составления документа)</t>
  </si>
  <si>
    <t>года</t>
  </si>
  <si>
    <t>всего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</si>
  <si>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</si>
  <si>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</si>
  <si>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</si>
  <si>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</si>
  <si>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</si>
  <si>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</si>
  <si>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</si>
  <si>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</si>
  <si>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</si>
  <si>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</si>
  <si>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</si>
  <si>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</si>
  <si>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34</t>
  </si>
  <si>
    <t>17</t>
  </si>
  <si>
    <t>Наименование доходов</t>
  </si>
  <si>
    <t>Код классификации доходов бюджетов Российской Федерации</t>
  </si>
  <si>
    <t>фактически поступило в бюджет</t>
  </si>
  <si>
    <t>Доходы, направляемые в федеральный бюджет - всего</t>
  </si>
  <si>
    <t>х</t>
  </si>
  <si>
    <t>ВСЕГО</t>
  </si>
  <si>
    <t>18</t>
  </si>
  <si>
    <t xml:space="preserve">     прочие поступления от денежных взысканий (штрафов) и иных сумм в возмещение ущерба, зачисляемые в федеральный бюджет</t>
  </si>
  <si>
    <t>(наименование лесничества, лесопарка)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</si>
  <si>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</si>
  <si>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</si>
  <si>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</si>
  <si>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</si>
  <si>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</si>
  <si>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</si>
  <si>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</si>
  <si>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</si>
  <si>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</si>
  <si>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</si>
  <si>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</si>
  <si>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</si>
  <si>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</si>
  <si>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</si>
  <si>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(наименование органа исполнительной власти субъекта Российской Федерации)</t>
  </si>
  <si>
    <t/>
  </si>
  <si>
    <t>в том числе</t>
  </si>
  <si>
    <t>Вид использования лесов</t>
  </si>
  <si>
    <t>№п.п</t>
  </si>
  <si>
    <t>Итого</t>
  </si>
  <si>
    <t>X</t>
  </si>
  <si>
    <t>Наименование
лесопользователя
(арендатора)</t>
  </si>
  <si>
    <t>Примечание</t>
  </si>
  <si>
    <t>по плану</t>
  </si>
  <si>
    <t>начислено</t>
  </si>
  <si>
    <t>из нее:
на 01.01.2007 г.</t>
  </si>
  <si>
    <r>
      <t xml:space="preserve">текущего года
</t>
    </r>
    <r>
      <rPr>
        <i/>
        <sz val="8"/>
        <rFont val="Arial"/>
        <family val="2"/>
      </rPr>
      <t>(нарастающим итогом)</t>
    </r>
  </si>
  <si>
    <t>из нее:
за отчетный месяц</t>
  </si>
  <si>
    <t xml:space="preserve">     прочие неналоговые доходы федерального бюджета</t>
  </si>
  <si>
    <t>за</t>
  </si>
  <si>
    <t>(месяц)</t>
  </si>
  <si>
    <t>(год)</t>
  </si>
  <si>
    <t>Начислено за использование лесов за отчетный месяц, тыс. руб.</t>
  </si>
  <si>
    <t>Недоимка (задолженность), тыс. руб.</t>
  </si>
  <si>
    <t>(номер контактного телефона
с указанием кода города)</t>
  </si>
  <si>
    <t>080211</t>
  </si>
  <si>
    <t>0802112</t>
  </si>
  <si>
    <t>Установленный годовой платеж за использование лесов по договору,
тыс. руб.</t>
  </si>
  <si>
    <r>
      <t xml:space="preserve">текущего года
</t>
    </r>
    <r>
      <rPr>
        <i/>
        <sz val="10"/>
        <rFont val="Arial"/>
        <family val="2"/>
      </rPr>
      <t>(нарастающим итогом)</t>
    </r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</si>
  <si>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</si>
  <si>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</si>
  <si>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</si>
  <si>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</si>
  <si>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</si>
  <si>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</si>
  <si>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</si>
  <si>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</si>
  <si>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</si>
  <si>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</si>
  <si>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</si>
  <si>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</si>
  <si>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</si>
  <si>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</si>
  <si>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</si>
  <si>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Протокол контроля</t>
  </si>
  <si>
    <t>Формула контроля</t>
  </si>
  <si>
    <t>Строка</t>
  </si>
  <si>
    <t>гр. 7 &gt;= гр. 8</t>
  </si>
  <si>
    <t>0802113</t>
  </si>
  <si>
    <t>0802118</t>
  </si>
  <si>
    <t>0802119</t>
  </si>
  <si>
    <t>Код субъекта</t>
  </si>
  <si>
    <t>Код лес-ва</t>
  </si>
  <si>
    <t>Код арендатора</t>
  </si>
  <si>
    <t>Настройки</t>
  </si>
  <si>
    <t>в том числе:
имеющих недоимку</t>
  </si>
  <si>
    <t>Количество лесопользователей</t>
  </si>
  <si>
    <t>из всего:
безнадежная к взысканию</t>
  </si>
  <si>
    <t>гр. 10 &gt;= гр. 11</t>
  </si>
  <si>
    <t>гр. 12 &gt;= гр. 13</t>
  </si>
  <si>
    <t>гр. 9 &gt;= гр. 14</t>
  </si>
  <si>
    <t>Сумма платы за использование лесов
с начала года, тыс. руб.</t>
  </si>
  <si>
    <t>Сумма платы за использование лесов
за отчетный месяц, тыс. руб.</t>
  </si>
  <si>
    <t>гр. 1 &gt;= гр. 4</t>
  </si>
  <si>
    <t>гр. 2 &gt;= гр. 5</t>
  </si>
  <si>
    <t>гр. 3 &gt;= гр. 6</t>
  </si>
  <si>
    <t xml:space="preserve">     арендная плата за пользование участками лесного  фонда в целях, не связанных с ведением лесного хозяйства и осуществлением  лесопользования
(по обязательствам, возникшим до 1 января 2007 г.)</t>
  </si>
  <si>
    <t xml:space="preserve">     плата за перевод лесных земель в нелесные и перевод земель лесного фонда в земли иных категорий
(по обязательствам, возникшим до 1 января 2007 г.)</t>
  </si>
  <si>
    <t xml:space="preserve">Плата за использование лесов, направляемая в бюджеты субъектов Российской Федерации - всего  </t>
  </si>
  <si>
    <t xml:space="preserve">     прочие доходы от использования лесного фонда Российской Федерации и лесов иных категорий
(по обязательствам, возникшим до 1 января 2007 г.)</t>
  </si>
  <si>
    <t>Начислено за использование лесов с начала года, тыс. руб.</t>
  </si>
  <si>
    <t>гр. 6 &gt;= гр. 7</t>
  </si>
  <si>
    <t>гр. 8 &gt;= гр. 9</t>
  </si>
  <si>
    <t>гр. 5 &gt;= гр. 10</t>
  </si>
  <si>
    <t>гр. 5 &gt;= гр. 11</t>
  </si>
  <si>
    <t>Из графы 5:</t>
  </si>
  <si>
    <t>гр. 3 &gt;= гр. 4</t>
  </si>
  <si>
    <t>=</t>
  </si>
  <si>
    <t>Лист расшифровок
строка и графы</t>
  </si>
  <si>
    <t>Выберите из выпадающих списков период отчетности:</t>
  </si>
  <si>
    <t>за прошлые периоды</t>
  </si>
  <si>
    <t>безнадежная к взысканию</t>
  </si>
  <si>
    <t>дополнительно выявленная в ходе проверок</t>
  </si>
  <si>
    <t>из графы 9:</t>
  </si>
  <si>
    <t>гр. 9 &gt;= гр. 15</t>
  </si>
  <si>
    <t>Должностное лицо, ответст-венное за составление формы</t>
  </si>
  <si>
    <t>Из графы 11:</t>
  </si>
  <si>
    <t>принято судом,
тыс. руб.</t>
  </si>
  <si>
    <t>направлено
в суд,
тыс. руб.</t>
  </si>
  <si>
    <t>гр. 11 &gt;= гр. 12</t>
  </si>
  <si>
    <t>Количество ошибок</t>
  </si>
  <si>
    <t>№ стр.</t>
  </si>
  <si>
    <t>Юридические лица</t>
  </si>
  <si>
    <t>35</t>
  </si>
  <si>
    <t xml:space="preserve">     прочие поступления от денежных взысканий (штрафов) и иных сумм в возмещение ущерба, зачисляемые в бюджеты субъектов Российской Федерации</t>
  </si>
  <si>
    <t>17-ОИП</t>
  </si>
  <si>
    <r>
      <t>Кому представляется</t>
    </r>
    <r>
      <rPr>
        <sz val="10"/>
        <rFont val="Arial"/>
        <family val="2"/>
      </rPr>
      <t>: Федеральное агентство лесного хозяйства, 115184, г.Москва, ул. Пятницкая, д. 59/19</t>
    </r>
  </si>
  <si>
    <t>21</t>
  </si>
  <si>
    <t>053 1 12 04011 01 6000 120</t>
  </si>
  <si>
    <t>053 1 12 04012 01 6000 120</t>
  </si>
  <si>
    <t>053 1 16 90010 01 6000 140</t>
  </si>
  <si>
    <t xml:space="preserve">     денежные взыскания (штрафы) за нарушение лесного  законодательства на лесных участках, находящихся в федеральной собственности</t>
  </si>
  <si>
    <t>053 1 16 25071 01 6000 140</t>
  </si>
  <si>
    <t>053 1 17 05010 01 6000 180</t>
  </si>
  <si>
    <t>36</t>
  </si>
  <si>
    <t>053 1 16 27000 01 6000 140</t>
  </si>
  <si>
    <t>19</t>
  </si>
  <si>
    <t>ИНН</t>
  </si>
  <si>
    <t>Код вида использования лесов</t>
  </si>
  <si>
    <t>Количество договоров</t>
  </si>
  <si>
    <t>ИТОГО</t>
  </si>
  <si>
    <t>Х</t>
  </si>
  <si>
    <t>053 1 12 04012 01 6000 120_2</t>
  </si>
  <si>
    <t>053 1 12 04012 01 6000 120_1</t>
  </si>
  <si>
    <t>0802114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</si>
  <si>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</si>
  <si>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</si>
  <si>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</si>
  <si>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</si>
  <si>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</si>
  <si>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</si>
  <si>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</si>
  <si>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</si>
  <si>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</si>
  <si>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</si>
  <si>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</si>
  <si>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</si>
  <si>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</si>
  <si>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</si>
  <si>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</si>
  <si>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</si>
  <si>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</si>
  <si>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Код лесни-чества</t>
  </si>
  <si>
    <t>Номер договора</t>
  </si>
  <si>
    <t>Дата договора</t>
  </si>
  <si>
    <t>Г</t>
  </si>
  <si>
    <t>Д</t>
  </si>
  <si>
    <t>Е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</si>
  <si>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</si>
  <si>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</si>
  <si>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</si>
  <si>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</si>
  <si>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</si>
  <si>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</si>
  <si>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</si>
  <si>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</si>
  <si>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</si>
  <si>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</si>
  <si>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</si>
  <si>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</si>
  <si>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</si>
  <si>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</si>
  <si>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</si>
  <si>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</si>
  <si>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</si>
  <si>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</si>
  <si>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</si>
  <si>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</si>
  <si>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</si>
  <si>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</si>
  <si>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</si>
  <si>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</si>
  <si>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</si>
  <si>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</si>
  <si>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</si>
  <si>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</si>
  <si>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</si>
  <si>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</si>
  <si>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</si>
  <si>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</si>
  <si>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</si>
  <si>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</si>
  <si>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</si>
  <si>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</si>
  <si>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</si>
  <si>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</si>
  <si>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</si>
  <si>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</si>
  <si>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</si>
  <si>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</si>
  <si>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</si>
  <si>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</si>
  <si>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</si>
  <si>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</si>
  <si>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в том числе:
     плата за использование лесов, расположенных на землях лесного фонда, в части минимального размера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</si>
  <si>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 минимального размера арендной платы</t>
  </si>
  <si>
    <t>053 1 12 04070 01 6000 120</t>
  </si>
  <si>
    <t>053 1 12 04090 01 6000 120</t>
  </si>
  <si>
    <t xml:space="preserve">     денежные взыскания (штрафы) за нарушение законодательства Российской Федерации о пожарной безопасности</t>
  </si>
  <si>
    <t>в том числе:
     плата за использование лесов, расположенных на землях лесного фонда, в части, превышающей минимальный размер платы по договору купли-продажи лесных насаждений</t>
  </si>
  <si>
    <t xml:space="preserve">     плата за использование лесов, расположенных на землях лесного фонда, в части, превышающей минимальный размер арендной платы </t>
  </si>
  <si>
    <t>Недоимка (задолженность)*, тыс. руб.</t>
  </si>
  <si>
    <t xml:space="preserve">     плата за использование лесов, расположенных на землях лесного фонда, в части платы по договору купли-продажи лесных насаждений для собственных нужд</t>
  </si>
  <si>
    <t>Алтайское</t>
  </si>
  <si>
    <t xml:space="preserve">     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</si>
  <si>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37</t>
  </si>
  <si>
    <t>* Недоимка определяется как разница между начисленной на соответствующий период суммой платежей и фактическим поступлением платежей в бюджет за исключением штрафных санкций. Отражается без переплаты по соответствующим видам доходов.</t>
  </si>
  <si>
    <r>
      <rPr>
        <b/>
        <sz val="10"/>
        <rFont val="Arial"/>
        <family val="2"/>
      </rPr>
      <t>Срок представления:</t>
    </r>
    <r>
      <rPr>
        <sz val="10"/>
        <rFont val="Arial"/>
        <family val="2"/>
      </rPr>
      <t xml:space="preserve"> не позднее 15-го числа месяца, следующего за отчетным периодом</t>
    </r>
  </si>
  <si>
    <t>053 1 16 07000 01 6000 140</t>
  </si>
  <si>
    <t xml:space="preserve">     денежные взыскания (штрафы) за нарушение законодательства Российской Федерации об основах конституционного строя Российской Федерации, о государственной власти Российской Федерации, о государственной службе Российской Федерации, о выборах и референдумах Российской Федерации, об Уполномоченном по правам человека в Российской Федерации</t>
  </si>
  <si>
    <t>38</t>
  </si>
  <si>
    <t xml:space="preserve">     прочие неналоговые доходы бюджетов субъектов Российской Федерации</t>
  </si>
  <si>
    <r>
      <rPr>
        <b/>
        <sz val="10"/>
        <rFont val="Arial"/>
        <family val="2"/>
      </rPr>
      <t xml:space="preserve">Представляют: </t>
    </r>
    <r>
      <rPr>
        <sz val="10"/>
        <rFont val="Arial"/>
        <family val="2"/>
      </rPr>
      <t>Органы исполнительной власти субъектов Российской Федерации, осуществляющие переданные полномочия Российской Федерации в области лесных отношений</t>
    </r>
  </si>
  <si>
    <t>Форма
2-ОИП</t>
  </si>
  <si>
    <t>ежемесячная</t>
  </si>
  <si>
    <t>Утверждена приказом Минприроды России
от 28.12.2015 г. № 565</t>
  </si>
  <si>
    <t>Сведения о поступлении платы за использование лесов в бюджетную систему Российской Федерации</t>
  </si>
  <si>
    <t>000 1 12 04013 02 0000 120**</t>
  </si>
  <si>
    <t>000 1 12 04014 02 0000 120**</t>
  </si>
  <si>
    <t>000 1 12 04015 02 0000 120**</t>
  </si>
  <si>
    <t>000 1 12 04080 02 0000 120**</t>
  </si>
  <si>
    <t>000 1 13 01410 01 0000 130**</t>
  </si>
  <si>
    <t>000 1 16 90020 02 0000 140**</t>
  </si>
  <si>
    <t>000 1 17 05020 02 0000 180 **</t>
  </si>
  <si>
    <t>** Необходимо указать код главного администратора доходов бюджета (1-3 разряды кода классификации доходов бюджетов), состоящий из 3-х знаков и соответствующий номеру, присвоенному главному администратору доходов бюджета субъекта Российской Федерации, в соответствии с законодательством субъектов Российской Федерации.</t>
  </si>
  <si>
    <t>Физические лица
(в том числе индивидуальные предприниматели)</t>
  </si>
  <si>
    <t>Виды лиц
(арендаторов)</t>
  </si>
  <si>
    <t>211211</t>
  </si>
  <si>
    <t>(наименование органа исполнительной власти субъекта Российской Федерации в области лесных отношений)</t>
  </si>
  <si>
    <t>№ п/п</t>
  </si>
  <si>
    <t>Наименование принимаемых мер</t>
  </si>
  <si>
    <t>Единица измерения</t>
  </si>
  <si>
    <t>Код
строки</t>
  </si>
  <si>
    <t>Формула</t>
  </si>
  <si>
    <t>Ошибка</t>
  </si>
  <si>
    <t>Сумма недоимки по платежам  - всего</t>
  </si>
  <si>
    <t>тыс.руб.</t>
  </si>
  <si>
    <t>стр.14010&gt;=стр.14021</t>
  </si>
  <si>
    <r>
      <t xml:space="preserve">     в том числе:
        </t>
    </r>
    <r>
      <rPr>
        <b/>
        <i/>
        <sz val="10"/>
        <rFont val="Arial"/>
        <family val="2"/>
      </rPr>
      <t>по договорам аренды лесных участков</t>
    </r>
  </si>
  <si>
    <t>стр.14020&gt;=стр.14022</t>
  </si>
  <si>
    <t xml:space="preserve">             из них:
                         - по действующим договорам</t>
  </si>
  <si>
    <t>стр.23010&gt;=стр.23021</t>
  </si>
  <si>
    <t xml:space="preserve">                         - по расторгнутым договорам</t>
  </si>
  <si>
    <t>стр.23020&gt;=стр.23022</t>
  </si>
  <si>
    <t xml:space="preserve">       по договорам купли-продажи лесных насаждений</t>
  </si>
  <si>
    <t>стр.26010&gt;=стр.26020</t>
  </si>
  <si>
    <t xml:space="preserve">       пени и неустойки за нарушение условий договоров аренды лесных    
      участков и купли-продажи лесных насаждений</t>
  </si>
  <si>
    <t xml:space="preserve">      штрафы, ущербы</t>
  </si>
  <si>
    <t>1</t>
  </si>
  <si>
    <t>Направлено уведомлений о нарушении сроков внесения платежей</t>
  </si>
  <si>
    <t>штук</t>
  </si>
  <si>
    <t>2</t>
  </si>
  <si>
    <t>3</t>
  </si>
  <si>
    <t>4</t>
  </si>
  <si>
    <t>Направлено заявлений в банк должника о принудительном списании задолженности (инкассо)</t>
  </si>
  <si>
    <t>4.1.</t>
  </si>
  <si>
    <r>
      <t xml:space="preserve">   </t>
    </r>
    <r>
      <rPr>
        <sz val="10"/>
        <color indexed="8"/>
        <rFont val="Arial"/>
        <family val="2"/>
      </rPr>
      <t>в том числе:</t>
    </r>
    <r>
      <rPr>
        <sz val="10"/>
        <rFont val="Arial"/>
        <family val="2"/>
      </rPr>
      <t xml:space="preserve">
       исполнение инкассовых поручений с поступлением средств</t>
    </r>
  </si>
  <si>
    <t>5</t>
  </si>
  <si>
    <t>кол-во</t>
  </si>
  <si>
    <r>
      <t xml:space="preserve">6
</t>
    </r>
    <r>
      <rPr>
        <sz val="10"/>
        <rFont val="Arial"/>
        <family val="2"/>
      </rPr>
      <t>6.1.</t>
    </r>
  </si>
  <si>
    <r>
      <rPr>
        <b/>
        <sz val="10"/>
        <rFont val="Arial"/>
        <family val="2"/>
      </rPr>
      <t>Привлечение к административной ответственности:</t>
    </r>
    <r>
      <rPr>
        <sz val="10"/>
        <rFont val="Arial"/>
        <family val="2"/>
      </rPr>
      <t xml:space="preserve">
        - количество постановлений об административном правонарушении</t>
    </r>
  </si>
  <si>
    <t>6.2.</t>
  </si>
  <si>
    <t xml:space="preserve">        - сумма штрафа</t>
  </si>
  <si>
    <t>7</t>
  </si>
  <si>
    <t>7.1.</t>
  </si>
  <si>
    <t xml:space="preserve">   в том числе:
        по договорам аренды лесных участков</t>
  </si>
  <si>
    <t>7.2.</t>
  </si>
  <si>
    <t xml:space="preserve">        по договорам купли-продажи лесных насаждений                </t>
  </si>
  <si>
    <t>8</t>
  </si>
  <si>
    <t>8.1.</t>
  </si>
  <si>
    <t xml:space="preserve">      по договорам аренды лесных участков</t>
  </si>
  <si>
    <t>8.1.1.</t>
  </si>
  <si>
    <t xml:space="preserve">              - по расторжению договоров аренды лесного участка</t>
  </si>
  <si>
    <t>8.1.2.</t>
  </si>
  <si>
    <t xml:space="preserve">              - по взысканию задолженности</t>
  </si>
  <si>
    <t>8.1.3.</t>
  </si>
  <si>
    <t xml:space="preserve">              - по взысканию задолженности и расторжению договоров </t>
  </si>
  <si>
    <r>
      <rPr>
        <i/>
        <sz val="10"/>
        <rFont val="Arial"/>
        <family val="2"/>
      </rPr>
      <t xml:space="preserve">   </t>
    </r>
    <r>
      <rPr>
        <b/>
        <i/>
        <sz val="10"/>
        <rFont val="Arial"/>
        <family val="2"/>
      </rPr>
      <t>по договорам купли-продажи лесных насаждений</t>
    </r>
    <r>
      <rPr>
        <i/>
        <sz val="10"/>
        <rFont val="Arial"/>
        <family val="2"/>
      </rPr>
      <t xml:space="preserve">
              -</t>
    </r>
    <r>
      <rPr>
        <sz val="10"/>
        <rFont val="Arial"/>
        <family val="2"/>
      </rPr>
      <t xml:space="preserve"> по взысканию задолженности</t>
    </r>
  </si>
  <si>
    <t>9.</t>
  </si>
  <si>
    <t>9.1.</t>
  </si>
  <si>
    <t xml:space="preserve">    по договорам аренды лесных участков:</t>
  </si>
  <si>
    <t>9.1.1</t>
  </si>
  <si>
    <r>
      <t xml:space="preserve">         </t>
    </r>
    <r>
      <rPr>
        <sz val="10"/>
        <rFont val="Arial"/>
        <family val="2"/>
      </rPr>
      <t>расторгнуть</t>
    </r>
  </si>
  <si>
    <t>9.1.2.</t>
  </si>
  <si>
    <t xml:space="preserve">         взыскать задолженность</t>
  </si>
  <si>
    <t>9.1.3.</t>
  </si>
  <si>
    <t xml:space="preserve">         взыскать задолженность и расторгнуть</t>
  </si>
  <si>
    <t>9.1.4.</t>
  </si>
  <si>
    <t xml:space="preserve">         расторгнуть договор, но прекратить в отношении взыскания задолженности</t>
  </si>
  <si>
    <t>9.1.5.</t>
  </si>
  <si>
    <t xml:space="preserve">         прекратить в связи с добровольной оплатой задолженности</t>
  </si>
  <si>
    <t>9.1.6.</t>
  </si>
  <si>
    <t xml:space="preserve">         утвердить мировое соглашение</t>
  </si>
  <si>
    <t>9.1.7.</t>
  </si>
  <si>
    <t>9.1.8.</t>
  </si>
  <si>
    <t xml:space="preserve">         удовлетворить частично </t>
  </si>
  <si>
    <t xml:space="preserve"> 9.1.9.</t>
  </si>
  <si>
    <t xml:space="preserve">         отказать полностью</t>
  </si>
  <si>
    <t xml:space="preserve"> 9.1.10.</t>
  </si>
  <si>
    <t xml:space="preserve">         прочие решения </t>
  </si>
  <si>
    <t>9.2</t>
  </si>
  <si>
    <r>
      <t xml:space="preserve">   </t>
    </r>
    <r>
      <rPr>
        <b/>
        <i/>
        <sz val="10"/>
        <rFont val="Arial"/>
        <family val="2"/>
      </rPr>
      <t xml:space="preserve"> по договорам купли-продажи лесных насаждений: </t>
    </r>
  </si>
  <si>
    <t>9.2.1.</t>
  </si>
  <si>
    <t>9.2.2.</t>
  </si>
  <si>
    <r>
      <t xml:space="preserve"> </t>
    </r>
    <r>
      <rPr>
        <i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удовлетворить частично </t>
    </r>
  </si>
  <si>
    <t>9.2.3.</t>
  </si>
  <si>
    <t>9.2.4.</t>
  </si>
  <si>
    <r>
      <rPr>
        <b/>
        <i/>
        <sz val="11"/>
        <rFont val="Arial"/>
        <family val="2"/>
      </rPr>
      <t xml:space="preserve">Федеральная служба судебных приставов   </t>
    </r>
    <r>
      <rPr>
        <b/>
        <i/>
        <sz val="10"/>
        <rFont val="Arial"/>
        <family val="2"/>
      </rPr>
      <t xml:space="preserve">
        по договорам аренды лесных участков:</t>
    </r>
  </si>
  <si>
    <t>10.1.1.</t>
  </si>
  <si>
    <t xml:space="preserve">           ведется исполнительное производство
           (возбуждено до 1 января отчетного года)</t>
  </si>
  <si>
    <t>10.1.2.</t>
  </si>
  <si>
    <t xml:space="preserve">           возбуждено исполнительное производство в отчетном году</t>
  </si>
  <si>
    <t>10.1.3.</t>
  </si>
  <si>
    <t xml:space="preserve">           окончено исполнительное производство
           (из-за невозможности взыскать задолженность)</t>
  </si>
  <si>
    <t>10.1.4.</t>
  </si>
  <si>
    <t xml:space="preserve">           отказано в возбуждении исполнительного производства </t>
  </si>
  <si>
    <t>10.1.5.</t>
  </si>
  <si>
    <t xml:space="preserve">           прочие решения ФССП</t>
  </si>
  <si>
    <t>10.1.6.</t>
  </si>
  <si>
    <t xml:space="preserve">          Всего взыскано платежей ФССП в отчетном году</t>
  </si>
  <si>
    <t>10.2</t>
  </si>
  <si>
    <t xml:space="preserve">
10.2.1.</t>
  </si>
  <si>
    <t xml:space="preserve">         ведется исполнительное производство
         (возбуждено до 1 января отчетного года)</t>
  </si>
  <si>
    <t>10.2.2.</t>
  </si>
  <si>
    <t xml:space="preserve">         возбуждено исполнительное производство в отчетном году</t>
  </si>
  <si>
    <t>10.2.3.</t>
  </si>
  <si>
    <t xml:space="preserve">         окончено исполнительное производство
         (из-за невозможности взыскать задолженность)</t>
  </si>
  <si>
    <t>10.2.4.</t>
  </si>
  <si>
    <t xml:space="preserve">         отказано в возбуждении исполнительного производства </t>
  </si>
  <si>
    <t>10.2.5.</t>
  </si>
  <si>
    <t xml:space="preserve">         прочие решения ФССП</t>
  </si>
  <si>
    <t>10.2.6.</t>
  </si>
  <si>
    <t xml:space="preserve">         Всего взыскано платежей  ФССП в отчетном году</t>
  </si>
  <si>
    <t>10.3</t>
  </si>
  <si>
    <t xml:space="preserve">    пени, неустойки, административные штрафы, ущербы:</t>
  </si>
  <si>
    <t>10.3.1.</t>
  </si>
  <si>
    <t xml:space="preserve">          ведется исполнительное производство
          (возбуждено до 1 января отчетного года)</t>
  </si>
  <si>
    <t>10.3.2.</t>
  </si>
  <si>
    <r>
      <t xml:space="preserve">         </t>
    </r>
    <r>
      <rPr>
        <sz val="10"/>
        <rFont val="Arial"/>
        <family val="2"/>
      </rPr>
      <t xml:space="preserve"> возбуждено исполнительное производство в отчетном году</t>
    </r>
  </si>
  <si>
    <t>10.3.3.</t>
  </si>
  <si>
    <t xml:space="preserve">          окончено исполнительное производство
          (из-за невозможности взыскать задолженность)</t>
  </si>
  <si>
    <t>10.3.4.</t>
  </si>
  <si>
    <t xml:space="preserve">          отказано в возбуждении исполнительного производства </t>
  </si>
  <si>
    <t>10.3.5.</t>
  </si>
  <si>
    <t>10.4.</t>
  </si>
  <si>
    <r>
      <t xml:space="preserve">    </t>
    </r>
    <r>
      <rPr>
        <b/>
        <i/>
        <sz val="10"/>
        <rFont val="Arial"/>
        <family val="2"/>
      </rPr>
      <t>заключено соглашение с ФССП (да -"1", нет - "0")</t>
    </r>
  </si>
  <si>
    <r>
      <rPr>
        <b/>
        <sz val="10"/>
        <rFont val="Arial"/>
        <family val="2"/>
      </rPr>
      <t>Обжалование действий судебного пристава</t>
    </r>
    <r>
      <rPr>
        <i/>
        <sz val="10"/>
        <rFont val="Arial"/>
        <family val="2"/>
      </rPr>
      <t xml:space="preserve">
   </t>
    </r>
    <r>
      <rPr>
        <b/>
        <i/>
        <sz val="10"/>
        <rFont val="Arial"/>
        <family val="2"/>
      </rPr>
      <t xml:space="preserve"> подано жалоб</t>
    </r>
  </si>
  <si>
    <t>11.1.1.</t>
  </si>
  <si>
    <r>
      <t xml:space="preserve">    </t>
    </r>
    <r>
      <rPr>
        <sz val="10"/>
        <color indexed="8"/>
        <rFont val="Arial"/>
        <family val="2"/>
      </rPr>
      <t xml:space="preserve">  в том числе:</t>
    </r>
    <r>
      <rPr>
        <sz val="10"/>
        <rFont val="Arial"/>
        <family val="2"/>
      </rPr>
      <t xml:space="preserve">
                жалоба в порядке подчиненности</t>
    </r>
  </si>
  <si>
    <t xml:space="preserve"> 11.1.2.</t>
  </si>
  <si>
    <t xml:space="preserve">                 в судебные органы</t>
  </si>
  <si>
    <r>
      <rPr>
        <b/>
        <i/>
        <sz val="10"/>
        <rFont val="Arial"/>
        <family val="2"/>
      </rPr>
      <t xml:space="preserve">    результат рассмотрения жалоб:</t>
    </r>
    <r>
      <rPr>
        <b/>
        <sz val="10"/>
        <rFont val="Arial"/>
        <family val="2"/>
      </rPr>
      <t xml:space="preserve">
       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удовлетворено</t>
    </r>
  </si>
  <si>
    <t>11.2.1.1</t>
  </si>
  <si>
    <t xml:space="preserve">            в том числе:
                - в порядке подчиненности</t>
  </si>
  <si>
    <t>11.2.1.2</t>
  </si>
  <si>
    <t xml:space="preserve">                - судебными органами</t>
  </si>
  <si>
    <t>11.2.2.</t>
  </si>
  <si>
    <r>
      <t xml:space="preserve">         </t>
    </r>
    <r>
      <rPr>
        <i/>
        <sz val="10"/>
        <rFont val="Arial"/>
        <family val="2"/>
      </rPr>
      <t xml:space="preserve"> отказано</t>
    </r>
  </si>
  <si>
    <t>11.2.2.1</t>
  </si>
  <si>
    <t xml:space="preserve">            в том числе:
               - в порядке подчиненности</t>
  </si>
  <si>
    <t>11.2.2.2</t>
  </si>
  <si>
    <t xml:space="preserve">               - судебными органами</t>
  </si>
  <si>
    <t>12.1.</t>
  </si>
  <si>
    <t xml:space="preserve">  из них:
         прокуратурой вынесено представление об устранении нарушений</t>
  </si>
  <si>
    <t>Процедуры банкротства</t>
  </si>
  <si>
    <t>13.1.</t>
  </si>
  <si>
    <t xml:space="preserve"> в том числе:
     подано заявлений об инициировании конкурсного производства о банкротстве</t>
  </si>
  <si>
    <t>13.2.</t>
  </si>
  <si>
    <t xml:space="preserve">     подано заявлений о включении задолженности в реестр требований кредиторов</t>
  </si>
  <si>
    <t>13.3.</t>
  </si>
  <si>
    <t xml:space="preserve">     включены в 3 очередь реестра требований кредиторов</t>
  </si>
  <si>
    <t>13.4.</t>
  </si>
  <si>
    <t xml:space="preserve">     включены "за реестр требований кредиторов"</t>
  </si>
  <si>
    <t>13.5.</t>
  </si>
  <si>
    <t>13.6.</t>
  </si>
  <si>
    <t xml:space="preserve">     другое</t>
  </si>
  <si>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
14.1</t>
    </r>
  </si>
  <si>
    <t>14.2</t>
  </si>
  <si>
    <t>14.3</t>
  </si>
  <si>
    <t xml:space="preserve">Сумма задолженности, признанная безнадежной к взысканию </t>
  </si>
  <si>
    <t>15.1.</t>
  </si>
  <si>
    <t xml:space="preserve">   из них исключены из ЕГРЮЛ или ЕГРИП, всего</t>
  </si>
  <si>
    <t>15.1.1.</t>
  </si>
  <si>
    <t xml:space="preserve">          в том числе:
                   по договорам аренды лесных участков</t>
  </si>
  <si>
    <t>15.1.2</t>
  </si>
  <si>
    <t xml:space="preserve">                   по договорам купли-продажи лесных насаждений</t>
  </si>
  <si>
    <t>15.1.3</t>
  </si>
  <si>
    <t xml:space="preserve">                   пени, неустойки</t>
  </si>
  <si>
    <t>15.1.4</t>
  </si>
  <si>
    <t xml:space="preserve">                   административные штрафы, ущербы</t>
  </si>
  <si>
    <t xml:space="preserve"> (подпись)</t>
  </si>
  <si>
    <t>(расшифровка подписи)</t>
  </si>
  <si>
    <t>(телефон)</t>
  </si>
  <si>
    <t>Информация о мерах по возмещению задолженностей (недоимок) по платежам за использование лесов в федеральный бюджет</t>
  </si>
  <si>
    <t xml:space="preserve">(наименование лесничества)
</t>
  </si>
  <si>
    <t>нарастающим итогом с начала года</t>
  </si>
  <si>
    <t>Руководитель</t>
  </si>
  <si>
    <t xml:space="preserve"> (дата составления документа)</t>
  </si>
  <si>
    <t xml:space="preserve"> (должность)</t>
  </si>
  <si>
    <t xml:space="preserve">Б       </t>
  </si>
  <si>
    <t>1-недоимки</t>
  </si>
  <si>
    <t>Направлено претензионных писем об оплате задолженности по арендной плате по договорам аренды лесных участков</t>
  </si>
  <si>
    <t>Направлено предложений о расторжении договоров аренды лесных участков</t>
  </si>
  <si>
    <t>Проведено заседаний комиссии по работе с лесопользователями, имеющими задолженность в бюджеты бюджетной системы Российской Федерации</t>
  </si>
  <si>
    <r>
      <t xml:space="preserve">Находится </t>
    </r>
    <r>
      <rPr>
        <b/>
        <sz val="10"/>
        <color indexed="8"/>
        <rFont val="Arial"/>
        <family val="2"/>
      </rPr>
      <t>дел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на рассмотрении в арбитражном суде и в судах общей юрисдикции (возбуждено до 1 января отчетного года) - </t>
    </r>
    <r>
      <rPr>
        <b/>
        <sz val="10"/>
        <color indexed="8"/>
        <rFont val="Arial"/>
        <family val="2"/>
      </rPr>
      <t>всего</t>
    </r>
  </si>
  <si>
    <r>
      <t>Принятие в производство дел в арбитражном суде и в судах общей юрисдикции в отчетном году:</t>
    </r>
    <r>
      <rPr>
        <i/>
        <sz val="10"/>
        <rFont val="Arial"/>
        <family val="2"/>
      </rPr>
      <t xml:space="preserve">      </t>
    </r>
  </si>
  <si>
    <t>Принятые арбитражным судом и судами общей юрисдикции решения:</t>
  </si>
  <si>
    <t xml:space="preserve">         оставить без рассмотрения ввиду введения в отношении должника 
         процедуры банкротства</t>
  </si>
  <si>
    <t>Обращение в прокуратуру с целью оказания содействия</t>
  </si>
  <si>
    <t xml:space="preserve">     вынесено определение арбитражного суда о завершении конкурсного  
     производства</t>
  </si>
  <si>
    <t>формула</t>
  </si>
  <si>
    <t>стр.10000 гр.1 = стр.10 гр.9 2-ОИП</t>
  </si>
  <si>
    <t>стр.10020 гр.1 = стр.11 гр.9 2-ОИП</t>
  </si>
  <si>
    <t>стр.10010 гр.1 = стр.12 гр.9 2-ОИП</t>
  </si>
  <si>
    <t>стр.10030 гр.1 = стр.19 гр.9 2-ОИП</t>
  </si>
  <si>
    <t>стр.10040 гр.1 = стр.(15+17+18) гр.9 2-ОИП</t>
  </si>
  <si>
    <t>стр.26010 гр.1 = стр.10 гр.14 2-ОИП</t>
  </si>
  <si>
    <t>Установленный платеж согласно постановлению о наложении штрафа и иных сумм в возмещение ущерба, тыс. руб.</t>
  </si>
  <si>
    <t>Установленный ежегодный платеж, тыс. руб.</t>
  </si>
  <si>
    <t>Начислено денежных взысканий (штрафов) с начала года, тыс. руб.</t>
  </si>
  <si>
    <t>Начислено денежных взысканий (штрафов) за отчетный месяц, тыс. руб.</t>
  </si>
  <si>
    <t>Установленный платеж согласно постановлению о наложении штрафа за нарушение лесного законодательства, установленное на лесных участках, находящихся в федеральной собственности, 
тыс. руб.</t>
  </si>
  <si>
    <t>Установленный ежегодный платеж, 
тыс. руб.</t>
  </si>
  <si>
    <t>Начислено денежных взысканий (штрафов) с начала года, 
тыс. руб.</t>
  </si>
  <si>
    <t>Начислено денежных взысканий (штрафов) за отчетный месяц, 
тыс. руб.</t>
  </si>
  <si>
    <t>9.2.5.</t>
  </si>
  <si>
    <t xml:space="preserve">         оставить без рассмотрения 
         ввиду введения в отношения должника процедуры банкротства</t>
  </si>
  <si>
    <t>9.2.6.</t>
  </si>
  <si>
    <t xml:space="preserve">         прочие решения</t>
  </si>
  <si>
    <r>
      <rPr>
        <b/>
        <i/>
        <sz val="10"/>
        <rFont val="Arial"/>
        <family val="2"/>
      </rPr>
      <t>8.2.</t>
    </r>
    <r>
      <rPr>
        <sz val="10"/>
        <rFont val="Arial"/>
        <family val="2"/>
      </rPr>
      <t xml:space="preserve">
8.2.1.</t>
    </r>
  </si>
  <si>
    <r>
      <rPr>
        <b/>
        <sz val="10"/>
        <rFont val="Arial"/>
        <family val="2"/>
      </rPr>
      <t xml:space="preserve">10
</t>
    </r>
    <r>
      <rPr>
        <b/>
        <i/>
        <sz val="10"/>
        <rFont val="Arial"/>
        <family val="2"/>
      </rPr>
      <t>10.1.</t>
    </r>
  </si>
  <si>
    <r>
      <t xml:space="preserve"> </t>
    </r>
    <r>
      <rPr>
        <b/>
        <sz val="10"/>
        <rFont val="Arial"/>
        <family val="2"/>
      </rPr>
      <t>11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11.1.</t>
    </r>
  </si>
  <si>
    <r>
      <rPr>
        <b/>
        <i/>
        <sz val="10"/>
        <rFont val="Arial"/>
        <family val="2"/>
      </rPr>
      <t>11.2.</t>
    </r>
    <r>
      <rPr>
        <sz val="10"/>
        <rFont val="Arial"/>
        <family val="2"/>
      </rPr>
      <t xml:space="preserve">
11.2.1.</t>
    </r>
  </si>
  <si>
    <r>
      <rPr>
        <b/>
        <sz val="10"/>
        <rFont val="Arial"/>
        <family val="2"/>
      </rPr>
      <t>Исполнительное производство:</t>
    </r>
    <r>
      <rPr>
        <sz val="10"/>
        <rFont val="Arial"/>
        <family val="2"/>
      </rPr>
      <t xml:space="preserve">
      направление судебным приставам акта органов, 
      осуществляющих контрольные функции о взыскании задолженности</t>
    </r>
  </si>
  <si>
    <t xml:space="preserve">      принятие  мер принудительного исполнения посредством 
      обращения взыскания на принадлежащие должнику 
      имущественные права в виде права на  долгосрочную аренду лесного участка</t>
  </si>
  <si>
    <t xml:space="preserve">      другое</t>
  </si>
  <si>
    <t>10.3.4.1.</t>
  </si>
  <si>
    <t xml:space="preserve">          прочие решения ФССП России</t>
  </si>
  <si>
    <t>тыс. руб.</t>
  </si>
  <si>
    <t>Установленный платеж согласно постановлению о наложении штрафа за нарушение требований пожарной безопасности, 
тыс. руб.</t>
  </si>
  <si>
    <t>0802120</t>
  </si>
  <si>
    <t>Протокол контроля формы 2-ОИП и расшифровок к ней</t>
  </si>
  <si>
    <t>Строка и графы
формы 2-ОИП</t>
  </si>
  <si>
    <t>Графа формы 2-ОИП</t>
  </si>
  <si>
    <r>
      <t>Ver.</t>
    </r>
    <r>
      <rPr>
        <b/>
        <sz val="10"/>
        <color indexed="10"/>
        <rFont val="Arial"/>
        <family val="2"/>
      </rPr>
      <t xml:space="preserve"> 9.3.1</t>
    </r>
  </si>
  <si>
    <t>Межформенный контроль листов 2-ОИП и 211211</t>
  </si>
  <si>
    <t>06.02.2018</t>
  </si>
  <si>
    <t>Новгородская обл. Министерство ПРЛХиЭ</t>
  </si>
  <si>
    <t>007</t>
  </si>
  <si>
    <t>март</t>
  </si>
  <si>
    <t>Боровичское</t>
  </si>
  <si>
    <t>ООО "Крестецкий ЛПК"</t>
  </si>
  <si>
    <t>5305006648</t>
  </si>
  <si>
    <t>389</t>
  </si>
  <si>
    <t>21.10.13.</t>
  </si>
  <si>
    <t>Заявление министерства в АС НО от 10.05.2018  о признании должника банкротом( Дело № А44-3891/2018) Определением АС НО от 21.12.2018 введена процедура банкротства-наблюдение. Должником подана апелляционная жалоба 09.01.2019. Постановление АП суда 02.04.19 жалоба оставлена без удовлетворения.ИП окончены с актом 24.12.2018</t>
  </si>
  <si>
    <t>ООО "Боровичский леспромхоз"</t>
  </si>
  <si>
    <t>5320020076</t>
  </si>
  <si>
    <t>08.04.08.</t>
  </si>
  <si>
    <t>Исключен из ЕГРЮЛ на основании п.2 ст.21.1 ФЗ от 08.08.2001 № 129-ФЗ от 27.01.2016</t>
  </si>
  <si>
    <t>ООО "Вега"</t>
  </si>
  <si>
    <t>7810080409</t>
  </si>
  <si>
    <t>07.12.07.</t>
  </si>
  <si>
    <t>Исключен из ЕГРЮЛ на основании п.2 ст.21.1 ФЗ от 08.08.2001 № 129-ФЗ от 21.12.2016</t>
  </si>
  <si>
    <t>ПАО "МРСК Северо-Запада"</t>
  </si>
  <si>
    <t>7802312751</t>
  </si>
  <si>
    <t>706/с</t>
  </si>
  <si>
    <t>19.07.18.</t>
  </si>
  <si>
    <t>Валдайское</t>
  </si>
  <si>
    <t>ООО "Валдайлесстрой"</t>
  </si>
  <si>
    <t>5302009721</t>
  </si>
  <si>
    <t>ИП прекращены 11.09.2015 в связи с тем что организация банкрот и направлении исполнительных листов конкурсному у правляющему . Задолженнсть вкючена в реестр требований кредиторов определением АС НО от 08.04.2015 дело  А 44-8348/2014.Срок конкурсного производства продлен до 17.07.2018г.Определение АС от 11.09.2018 КП завершено.Исключен из ЕГРЮЛ 09.11.2018 вследствии банкротства.</t>
  </si>
  <si>
    <t>ООО "ДЛТК"</t>
  </si>
  <si>
    <t>5304004292</t>
  </si>
  <si>
    <t>Исключен из ЕГРЮЛ на основании п.2 ст.21.1 ФЗ от 08.08.2001 № 129-ФЗ от 23.12.2016</t>
  </si>
  <si>
    <t>Демянское</t>
  </si>
  <si>
    <t>224</t>
  </si>
  <si>
    <t>30.04.2009</t>
  </si>
  <si>
    <t>ООО "Кневлес"</t>
  </si>
  <si>
    <t>5304005553</t>
  </si>
  <si>
    <t>245</t>
  </si>
  <si>
    <t>24.11.2009</t>
  </si>
  <si>
    <t xml:space="preserve">1. Решение суда от 06.05.15 по делу № А44-9277/2014 (сумма задолженности по арендным платежам в ФБ 110312,19 руб. и 3477,36 руб. пени, задолженности по арендным платежам в ОБ -  176271,63 руб. и 6378,91 руб. пени, срок 15.02.15 - 15.04.15. Возбуждено ИП 16.07.15 . Окончено с актом 19.08.2016. Возбуждено ИП 01.03.17. Окончено с актом 26.04.18.                                                                                     2. Решение суда от 20.05.15 по делу №А44-2157/2015 (вступило в законную силу 20.06.2015) - о расторжении договора аренды.       3. Решение суда от  25.08.2015 по делу № А44-4116/2015 (сумма задолженности по арендным платежам  в ФБ 77 951,21 руб. и 5810,09 руб. пени,  задолженности по арендным платежам в ОБ -  97 928,69 руб. и 7221,22 руб. пени, срок 15.02.15-15.04.15 и с 16.06.15 по 20.06.15).  Возбуждено ИП 10.12.15  . Окончено с актом 19.08.16.      Возбуждено ИП 01.03.2017. Окончено с актом 26.04.18. ИЛ  ликвидатору не направлялись и находятся в лесничестве, поскольку 19.09.2018 должник заявил о добровольной ликвидации, требование ликвидатору о включении в промежуточный ликвидационный баланс задолженности перед бюджетами на сумму 582322,59 руб., возвращено в связи с неявкой адресата.                                                                                                              4. Решение суда от 19.02.2019 по делу А 44-11037/2018 об обязании ликвидатора включить требования кредитора в промежуточный ликвидационный баланс. </t>
  </si>
  <si>
    <t>388</t>
  </si>
  <si>
    <t>14.10.2013</t>
  </si>
  <si>
    <t>ИП Пирвелашвили С.Б.</t>
  </si>
  <si>
    <t>530401658953</t>
  </si>
  <si>
    <t>244</t>
  </si>
  <si>
    <t>Крестецкое</t>
  </si>
  <si>
    <t>ИП Плющик В.М.</t>
  </si>
  <si>
    <t>530500009413</t>
  </si>
  <si>
    <t>10.04.2008</t>
  </si>
  <si>
    <t>ООО " Валдай Форест"</t>
  </si>
  <si>
    <t>5308002909</t>
  </si>
  <si>
    <t>258</t>
  </si>
  <si>
    <t>05.02.2010</t>
  </si>
  <si>
    <t>Исключен из ЕГРЮЛ на основании п.2 ст.21.1 ФЗ от 08.08.2001 № 129-ФЗ от 26.02.2016</t>
  </si>
  <si>
    <t>СПК "Русь"</t>
  </si>
  <si>
    <t>5305005274</t>
  </si>
  <si>
    <t>104</t>
  </si>
  <si>
    <t>02.06.2008</t>
  </si>
  <si>
    <t>Заявление о признании должника банкротом от 09.07.2018. дело А44-5880/2018. Суд 21.08.18. Суд перенесли на 18.09.2018. Перенесли суд на 17.10.2018. Определение АС НО От 17.10.2018 о прекращении производства по делу в связи с отсутсвием имущества. ИП окончено с актом 15.10.2018</t>
  </si>
  <si>
    <t>ООО "Вильи горы"</t>
  </si>
  <si>
    <t>5305005588</t>
  </si>
  <si>
    <t>54</t>
  </si>
  <si>
    <t>09.04.2008</t>
  </si>
  <si>
    <t>ИП окончено 29.01.2016 в связи с признанием должника банкротом и направлении исполнительных листов конкурсному у правляющему. Определение АС НО от 15.03.2017 о прекращении процедуры конкурсного производства и введении процедуры внешнего управления сроком до 15.09.2018Снова 06.02.2018 должник признан банкротом, открыто КП. Суд 06.08.2018. Суд 04.02.2019г</t>
  </si>
  <si>
    <t>221</t>
  </si>
  <si>
    <t>27.01.2009</t>
  </si>
  <si>
    <t>ООО "Крестецкий лесопромышленный комплекс"</t>
  </si>
  <si>
    <t>360</t>
  </si>
  <si>
    <t>09.08.2012</t>
  </si>
  <si>
    <t>ООО "Новгородоблдобыча"</t>
  </si>
  <si>
    <t>5321149795</t>
  </si>
  <si>
    <t>380/с</t>
  </si>
  <si>
    <t>28.08.2014</t>
  </si>
  <si>
    <t xml:space="preserve">1. Решение суда о взыскании недоимки от 21.11.17 Дело № А44-8515-2017( сумма 154008,42; срок 15.07.17-15.09.17) Оплата 574,77) ; Постановление о возб ИП №351/18/53025-ИП от 16.01.18;    ИП окончено 27.09.2018 с актом о невозможности взыскания.                                                                                                 2. Решение суда Дело № А44-1274/2018 о взыскании недоимки от 16.04.18 (срок 15.10.17-15.02.18; сумма 164197,25) . ИП возбуждено  8757/18/53025-ИП 17.05.2018;  ИП окончено 27.09.2018 с актом о невозможности взыскания.                                                                                                         3. Уведомление от 14.03.18 о расторжении договора в одностороннем порядке;  Заявление от 16.04.18 о прекращении ограничений  прав на объект недвижимости;                                                                                           4. Решение АС НО от 18.07.2018  дело  А44-3670/2018 о взыскании задолженности по арендной плате на момент расторжения договора 13.04.2018( сумма 112093,47),аявление об обеспечении иска от 18.06.2018 г ; Определение АС НО от 18.06.2018- отказано в обеспечении исковых требований   Постановление о возб ИП 17148/18/53025-ИП от 06.09.2018;    ИП окончено 27.09.2018 с актом о невозможности взыскания.                                                                                                                                                     </t>
  </si>
  <si>
    <t>364/с</t>
  </si>
  <si>
    <t>24.06.2014</t>
  </si>
  <si>
    <t xml:space="preserve">1. Решение суда о взыскании недоимки от 21.11.2017 Дело №А44-8516/2017 (сумма 91062,83 срок15.07.17-15.09.17);ИП №659/18/53025-ИП от 25.01.18;Оплата по ИП 339,80;   ИП окончено 27.09.2018 с актом о невозможности взыскания                                                                                                   2. Решение АС НО от 18.05.2018 дело № А44-2390/2018 ( срок 15.10.17-15.02.18-15.03.18 сумма 141135,36); ИП 10333/18/53025-ИП возбуждено 13.06.18. ИП окончено 27.09.2018 с актом о невозможности взыскания                                                                                                                                                                                                                  3. Уведомление от 14.03.18  о расторжении договора аренды в одностороннем порядке;   Заявление от  16.04.2018 о прекращении ограничений  прав на объект недвижимости  о обременений объекта недвижимости.                                                                                            4.Решение АС НО от 18.07.2018  о взыскании задолженности по арендной плате на момент расторжения договора  13.04.2018 (сумма 31618,5) - дело А44-4236/2018 от 28.05.18, Заявление об обеспечении иска от 18.06.2018г Определение АС НО от 18.06.2018 -отказано в обеспечении исковых требований.  Возбуждено ИП 06.9.2018  №   17143/18/53025-ИП .                        ИП окончено 27.09.2018 с актом о невозможности взыскания                                    </t>
  </si>
  <si>
    <t>581/с</t>
  </si>
  <si>
    <t>06.05.2016</t>
  </si>
  <si>
    <t xml:space="preserve">1. Решение суда от 20.11.2017 дело №А44-8514/2017 о взыскании задолженности по арендной плате (сумма 177317,79; срок 15.07.17-15.09.17); Постановление о возбуждении ИП №352/18/53025-ИП от 16.01.2018 Оплата 671,27;    ИП окончено 27.09.2018 с актом о невозможности взыскания.                                                                                                     2.Решение суда от 11.07.2018 дело №А44-1275/2018 о взыскании задолженности по арендной плате сумма 330722,50 срок 15.10.17-15.04.18; ИП 17144/18/53025-ИП возбуждено 06.09.2018;  ИП окончено 27.09.2018 с актом о невозможности взыскания.                                                                                                      3.Решение АС НО от 05.06.18  дело А44-2891/2018-отказать в расторжении ДА в седебном порядке, считать расторгнутым ДА в одностороннем порядке с 06.11.2017                                                                                                               4.Решение АС  НО от 16.10.18 дело А44-6060/2018 о взыскании задолжености по арендной плате на момент расторжения договора 05.07.2018 (сумма 148466,35 и пени 30912,00) . ИП 28798/18/53025-ИП возбуждено 03.12.2018;  ИП окончено 21.12.2018 с актом о невозможности взыскания.                                                                                                                                                                                                 </t>
  </si>
  <si>
    <t>ООО Новгород СУ-6</t>
  </si>
  <si>
    <t>5321105445</t>
  </si>
  <si>
    <t>366/с</t>
  </si>
  <si>
    <t>27.06.2014</t>
  </si>
  <si>
    <t>1. Приказ министерства от 17.10.2018 о расторжении ДА в одностороннем порядке.   Уведомление о погашении ограничения( обременения) права от  31.10.2018                                                                                                                                                                        2. Решение АС НО от 29.10.2018 дело № А44-7341/2018 от 21.08.2018 о взыскании задолженности ( сроки 15.07- 4173,94  руб.,15.08-   4173,94 руб. .15.09-   4173,94 руб, 15.10.- 4173,94 руб, 18.10.2018 на дату расторжения ДА сделан перерасчет. Переплата составила - 4288,29руб.  ВСЕГО сумма задолженности = 16695,76 р. (4 срока) минус 4288,29 р ( перерасчет на дату расторжения ДА). Остаток задолженности составил 12407,47р.                                                                                                                            3. ИП возбуждено 21.12.2018 № 30934/18/53025-ИП. ИЛ на исполнении</t>
  </si>
  <si>
    <t>ПАО "Газпром"</t>
  </si>
  <si>
    <t>7736050003</t>
  </si>
  <si>
    <t>595/с</t>
  </si>
  <si>
    <t>24.08.2016</t>
  </si>
  <si>
    <t>Претензия о неполном расчете с бюджетом от 19.02.2019г;18.03.2019;                                                                            2.Исковые заявления направлены АС 26.03.2019</t>
  </si>
  <si>
    <t>597/с</t>
  </si>
  <si>
    <t>05.08.2016</t>
  </si>
  <si>
    <t>Претензия о неполном расчете с бюджетом от 19.02.2019г;18.03.2019;                                                                            2.Исковое заявление по сроку 15.02.19 от 26.03.2019</t>
  </si>
  <si>
    <t>616/с</t>
  </si>
  <si>
    <t>25.11.2016</t>
  </si>
  <si>
    <t>618/с</t>
  </si>
  <si>
    <t>707/с</t>
  </si>
  <si>
    <t>27.07.2018</t>
  </si>
  <si>
    <t>ООО "Свега"</t>
  </si>
  <si>
    <t>5311007336</t>
  </si>
  <si>
    <t>Любытинское</t>
  </si>
  <si>
    <t>ООО "Городно"</t>
  </si>
  <si>
    <t>5306006030</t>
  </si>
  <si>
    <t>№14</t>
  </si>
  <si>
    <t>25.12.2002г</t>
  </si>
  <si>
    <t>Исключен из ЕГРЮЛ на основании п.2 ст.21.1 ФЗ от 08.08.2001 № 129-ФЗ от 08.04.2015</t>
  </si>
  <si>
    <t>ООО "Дельта-Новоконлес"</t>
  </si>
  <si>
    <t>5321087027</t>
  </si>
  <si>
    <t>№52</t>
  </si>
  <si>
    <t>09.04.2008г</t>
  </si>
  <si>
    <t>ООО "Интервуд"</t>
  </si>
  <si>
    <t>5306005982</t>
  </si>
  <si>
    <t>№39</t>
  </si>
  <si>
    <t>19.03.2008г</t>
  </si>
  <si>
    <t>ИП Кустова Е.В.</t>
  </si>
  <si>
    <t>530600545200</t>
  </si>
  <si>
    <t>№89</t>
  </si>
  <si>
    <t>1. Решение АСНО по делу №А44-4965/2016 от 11.08.2016 года о расторжении ДА лесного участка №89 от 02.04.2008г.                                                 2. Решение АСНО по делу №А44-6189/2016 от 10.10.2016 года о взыскании задолженности по арендной плате в доход ФБ - 43 687,16 руб., в доход ОБ - 9 692,16 руб.  Возбуждено ИП 05.12.2016. Окончено ИП с актом 04.09.17. Возбуждено ИП 27.04.2018.                                                                                            3. Решение АСНО по делу №А44-3885/2016 от 21.06.2016г о взыскании задолженности по арендной плате в доход ФБ -  87 374,32 руб., в доход ОБ - 19 384,32 руб.      Возбуждено ИП 05.09.2016. Окончено ИП с актом 15.09.17.Возбуждено ИП 27.04.2018.  По данному ИП взыскана задолженность по арендной плате в доход ФБ - 24 883,24.  Остаток 62491,08    рублей                                                                                                                      4.  Решение АСНО по делу №А44-7402/2016 от 15.11.2016г о взыскании задолженности по арендной плате в доход ФБ - 43 687,16 руб. , в доход ОБ - 9 692,16. 11. Возбуждено ИП 26.12.2016. Окончено ИП с актом 04.09.17. Возбуждено ИП 27.04.2018</t>
  </si>
  <si>
    <t>ЗАО "Содружество"</t>
  </si>
  <si>
    <t>7804014616</t>
  </si>
  <si>
    <t>№28</t>
  </si>
  <si>
    <t>06.05.2008г</t>
  </si>
  <si>
    <t>1. Решение АСНО по делу №А44-6249/2018 от 17.10.2018 года о расторжении ДА лесного участка №28 от 06.05.2008г.                                                  2. Решение АСНО по делу №А44-6248/2018 от 28.09.2018 года о взыскании задолженности по арендной плате в доход ФБ - 214 922,58 руб., в доход ОБ - 126 193,35 руб.  Ввозбуждено ИП 15.11.2018 №38555/18/78022-ИП.                                                                                                                            3. Решение АСНО по делу №А44-9683/2018 от 07.12.2018г о взыскании задолжености по арендной плате в доход ФБ - 139 356,18 руб., в доход ОБ - 81 823,98 руб.   Возбуждено ИП 04.02.2019г №1431/19/78002-ИП.</t>
  </si>
  <si>
    <t>ООО "Новгородская Лесопромышденная Компания "Содружество"</t>
  </si>
  <si>
    <t>5306006249</t>
  </si>
  <si>
    <t>№29</t>
  </si>
  <si>
    <t>Претензия о неполном расчете с бюджетом от 19.03.2019г. Оплачено 01.04.2019</t>
  </si>
  <si>
    <t>№264</t>
  </si>
  <si>
    <t>14.06.2010г</t>
  </si>
  <si>
    <t>№349</t>
  </si>
  <si>
    <t>10.05.2012г</t>
  </si>
  <si>
    <t>Претензия о неполном расчете с бюджетом от 19.03.2019г. Оплачено 04.04.2019</t>
  </si>
  <si>
    <t>ООО "Тихий Плес"</t>
  </si>
  <si>
    <t>5306006009</t>
  </si>
  <si>
    <t>№26</t>
  </si>
  <si>
    <t>Маловишерское</t>
  </si>
  <si>
    <t>ЗАО "Интербалт Трейдинг"</t>
  </si>
  <si>
    <t>7722077611</t>
  </si>
  <si>
    <t>без номера</t>
  </si>
  <si>
    <t>26.07.1999</t>
  </si>
  <si>
    <t>Исключен из ЕГРЮЛ на основании п.2 ст.21.1 ФЗ от 08.08.2001 № 129-ФЗ от 05.10.2015</t>
  </si>
  <si>
    <t>ООО "Архипелаг"</t>
  </si>
  <si>
    <t>5321063932</t>
  </si>
  <si>
    <t>9</t>
  </si>
  <si>
    <t>17.06.2002</t>
  </si>
  <si>
    <t>Исключен из ЕГРЮЛ на основании п.2 ст.21.1 ФЗ от 08.08.2001 № 129-ФЗ от 29.07.2016</t>
  </si>
  <si>
    <t>02.09.2004</t>
  </si>
  <si>
    <t>ООО "Волхов"</t>
  </si>
  <si>
    <t>5307005400</t>
  </si>
  <si>
    <t>15.01.2008</t>
  </si>
  <si>
    <t xml:space="preserve">Окончено ИП 22.10.2013 с актом. Возбуждено ИП 22.07.2014. ИП окончено 25.09.2015-невозможно установить местонахождение должника. Возбуждено ИП 08.05.2016. ИП окончено 07.11.2017.  в ФНС направлено заявление 20.02.2018 об оспаривании  предстоящего исключения из ЕГРЮЛ. Вновь действующее ЮЛ с 27.02.2018.  Повторно предствоящее исключении из ЕГРЮЛ 04.06.2018.  В ФНС 03.08.2018г. направлено заявление об оспаривании  предстоящего исключения из ЕГРЮЛ. Заявление министерства в АС НО о признании должника банкротом от 25.05.2018 дело А44-8053/2018 назначено на 15.11.2018г. Определение АС НО от 04.12.2018 о прекращении производства по делу в связи с отсутсвием имущества.  </t>
  </si>
  <si>
    <t>ООО "Гамма-Сервис"</t>
  </si>
  <si>
    <t>7826108554</t>
  </si>
  <si>
    <t>ООО "Дуэт"</t>
  </si>
  <si>
    <t>7826089196</t>
  </si>
  <si>
    <t>21.10.2004</t>
  </si>
  <si>
    <t>Исключен из ЕГРЮЛ 23.01.2014 на основании  п.2 ст.21.1 ФЗ от 08.08.2001 № 129-ФЗ</t>
  </si>
  <si>
    <t>ООО "РЦП"</t>
  </si>
  <si>
    <t>5307003868</t>
  </si>
  <si>
    <t>19.12.2006</t>
  </si>
  <si>
    <t>Исключен из ЕГРЮЛ на основании п.2 ст.21.1 ФЗ от 08.08.2001 № 129-ФЗ от 20.04.2016</t>
  </si>
  <si>
    <t>ООО "Торговый дом "Картон"</t>
  </si>
  <si>
    <t>5307005791</t>
  </si>
  <si>
    <t>176</t>
  </si>
  <si>
    <t>29.09.2008</t>
  </si>
  <si>
    <t>ООО "Лесоторговый холдинг"</t>
  </si>
  <si>
    <t>5307005544</t>
  </si>
  <si>
    <t>72</t>
  </si>
  <si>
    <t>17.04.2008</t>
  </si>
  <si>
    <t>Исключен из ЕГРЮЛ на основании п.2 ст.21.1 ФЗ от 08.08.2001 № 129-ФЗ от 15.02.2016</t>
  </si>
  <si>
    <t>ЗАО "Маловишерский лес"</t>
  </si>
  <si>
    <t>5307004396</t>
  </si>
  <si>
    <t>155</t>
  </si>
  <si>
    <t>01.09.2008</t>
  </si>
  <si>
    <t xml:space="preserve"> 1. Соглашение о расторжении ДА от 26.05.2015гв связи с окончанием срока действия договора                                                     2.Решение суда от 11.08.2015 №А44-4645/2015 взыскать задолженность по арендной плате за период 01.01.15-25.05.15гг. ИП возбуждено 21.09.15г.  ИП окончено 18.12.2018г. с актом </t>
  </si>
  <si>
    <t>ООО "Находка"</t>
  </si>
  <si>
    <t>5307004371</t>
  </si>
  <si>
    <t>110</t>
  </si>
  <si>
    <t>30.07.2008</t>
  </si>
  <si>
    <t xml:space="preserve">1. Соглашение о расторжении ДА от 01.03.2015г.в связи с окончанием срока действия договора                                                                                  2. Решение суда от 22.06.15г. №А44-3197/2015 о взыскании задолженности по арендным платежам. ИП возбуждено 16.07.15г. ИП окончено 18.12.2018г.-невозможно установить местонахождение  должника </t>
  </si>
  <si>
    <t>ООО "Сантэкс"</t>
  </si>
  <si>
    <t>7805092021</t>
  </si>
  <si>
    <t>6</t>
  </si>
  <si>
    <t>16.01.2008</t>
  </si>
  <si>
    <t>1. Дело №А44-3196/2015 Решение от 07.10.2015г. (сумма задолженности 522 245,26-фед.бюджет, 522 245,26-обл.бюджет, общая сумма 1 044 490,52) за 1 квартал 2015 года и период с 01.04.2015-14.04.2015гг. ИП возбуждено 21.12.2015г., окончено 26.05.2017г. ИП возбуждено 06.03.2018г., окончено27.09.2018г.                                                                          2. Дело №А44-5425/2011 сумма взыскания 2 329 162,98 (фед.бюджет 1 164 581,49, област.бюджет 1 164 581,49) доплата за 2009 год. ИП возбуждено 14.09.2015г., (Взыскано в ФБ-61234,68р., в ОБ-71170,68р.) окончено 26.05.2017г. ИП возбуждено 06.03.2018г., окончено 27.09.2018г.  Остаток долга всего: 2 196 757,62 р. , в т.ч.ФБ-1103346,81р., ОБ-1093410,81р.                                                                                                                               3. Дело №А44-254/2015 от 18.03.2015г. Сумма взыскания 869 614,60 (фед.бюджет 434 807,30, обл.бюджет 434 807,30) за 4 квартал 2014 года. ИП возбуждено 27.07.2015г., (взыскано в ФБ-52009,44р., в ОБ-21002,32р.) окончено 26.05.2017г. ИП возбуждено 02.03.2018г., окончено 27.09.2018г.  Остаток долга всего: 796 602,84 руб. в т.ч.: ФБ-382797,86р., ОБ-413804,98р.                                                                                                4. Дело №АА44-850/2014 от 27.10.2014г. Сумма взыскания 1 574 036,50 (фед.бюджет 1 004 421,90, обл.бюджет 569 614,60) за 1, 2, 3 квартала 2014 года. ИП возбуждено 23.05.2016г., (взыскано в ФБ-100000р., в ОБ-50000р.) окончено 26.05.2017г., ИП возбуждено 02.03.2018г., окончено 14.11.2018г. Остаток долга всего: 1 424 036,5 руб.ФБ-904421,9р., ОБ-519614,6р</t>
  </si>
  <si>
    <t>ООО "Геолог"</t>
  </si>
  <si>
    <t>5321151924</t>
  </si>
  <si>
    <t>476/с</t>
  </si>
  <si>
    <t>10.03.2015</t>
  </si>
  <si>
    <t xml:space="preserve">1. Дело А44-1746-2017 Решение суда от 12.05.17 взыскать по сроку 15.02.17 (219768,84+пени 538,60) ИП возбуждено 26.06.2017г., окончено 22.02.2018г., ИП возбуждено 21.12.2018г., окончено 25.01.2019г.
2. Дело А44-3854/2017 Решение суда от 20.06.17 взыскать (439537,68 по срокам на 15.03.17 и 15.04.17) + расторжение договора. ИП возбуждено 30.08.2017г., окончено 22.02.2018г., возбуждено 21.12.2018г., окончено 25.01.2019г. 
3. Дело №А44-5375/17 (439537,68 по срокам 15.05.17 и 15.06.17) ИП возбуждено 11.10.2017г., окончено 22.02.2018г., возбуждено 21.12.2017г., окончено 25.01.2019г. 
4. Дело А44-8474/2017 по сроку уплаты по сроку 15.07.2017г. в размере 105368,60 + пени в сумме 32846,21. 25.01.2019г. ИП возбуждено 22.01.2017г., окончено 22.02.2018г., возбуждено 21.12.2017г., окончено 25.01.2019г. </t>
  </si>
  <si>
    <t>488/с</t>
  </si>
  <si>
    <t>30.04.2015</t>
  </si>
  <si>
    <t>504/с</t>
  </si>
  <si>
    <t>23.07.2015</t>
  </si>
  <si>
    <t>520/с</t>
  </si>
  <si>
    <t>01.10.2015</t>
  </si>
  <si>
    <t>ООО "Ресурс"</t>
  </si>
  <si>
    <t>5321170116</t>
  </si>
  <si>
    <t>508/с</t>
  </si>
  <si>
    <t>19.08.2015</t>
  </si>
  <si>
    <t>1.  Дело А44-2083-2017 Решение суда от 16.05.17 взыскать 414739,45. 04.03.2019г. ИП возбуждено 29.08.2017г., окончено 21.05.2018г., направлено заявление о возбуждении ИП   04.03.2019                                                                   2. Дело № А44-9017/2017. Решение суда 09.01.2018г. в сумме 369288,57 (окончательный расчет) + пени в сумме 208944,48 04.03.2019г. ИП возбуждено 20.04.2018г., окончено 19.05.2018г., направлено заявление о возбуждении ИП 04.03.2019.
3. Дело А44-4128/2017. Решение суда от 04.07.17 взыскать по срокам 15.03.17 и 15.04.17 829478,9, расторгнуть договор и провести рекультивацию. ИП возбуждено 12.10.2017г., окончено 23.10.2018г.Возбуждено ИП 18.02.2019. Окончено ИП с актом 15.03.2019.
4. Дело №А44-5376/17 по срокам оплаты 15.05.17 и 15.06.17 на сумму 829478,9 04.03.2019г. ИП возбуждено 12.10.2017г., окончено 26.06.2018г., направлено заявление о возбуждении ИП 04.03.2019.                                                                            5. Определение АС НО от 27.08.2018 дело А44-6648/2018 о принятии заявления от УФНС по Новгородской области о признании должника банкротом. Заявление министерства в АС НО от 27.09.2018 о включении задолженности в реестр требований кредиторов.  Определение АС НО от 25.10.2018 о прекращении производства по делу о банкротстве в связи с недостаточностью средств.</t>
  </si>
  <si>
    <t>524/с</t>
  </si>
  <si>
    <t>29.10.2015</t>
  </si>
  <si>
    <t>526/с</t>
  </si>
  <si>
    <t>03.11.2015</t>
  </si>
  <si>
    <t xml:space="preserve">1.  Дело А44-2083-2017 Решение суда от 16.05.17 взыскать 414739,45. 04.03.2019г. ИП возбуждено 29.08.2017г., окончено 21.05.2018г., направлено заявление о возбуждении ИП                                                                      2. Дело № А44-9017/2017. Решение суда 09.01.2018г. в сумме 369288,57 (окончательный расчет) + пени в сумме 208944,48 04.03.2019г. ИП возбуждено 20.04.2018г., окончено 19.05.2018г., направлено заявление о возбуждении ИП.
3. Дело А44-4128/2017. Решение суда от 04.07.17 взыскать по срокам 15.03.17 и 15.04.17 829478,9, расторгнуть договор и провести рекультивацию. ИП возбуждено 12.10.2017г., окончено 23.10.2018г.
4. Дело №А44-5376/17 по срокам оплаты 15.05.17 и 15.06.17 на сумму 829478,9 04.03.2019г. ИП возбуждено 12.10.2017г., окончено 26.06.2018г., направлено заявление о возбуждении ИП. </t>
  </si>
  <si>
    <t>536/с</t>
  </si>
  <si>
    <t>27.11.2015</t>
  </si>
  <si>
    <t>ООО "ТД "СПЕЦСТРОЙГРУПП"</t>
  </si>
  <si>
    <t>5044093410</t>
  </si>
  <si>
    <t>507/с</t>
  </si>
  <si>
    <t>17.08.2015</t>
  </si>
  <si>
    <t>ООО "Новгородская Нерудная Компания"</t>
  </si>
  <si>
    <t>5321160083</t>
  </si>
  <si>
    <t>505/с</t>
  </si>
  <si>
    <t>30.07.2015</t>
  </si>
  <si>
    <t xml:space="preserve">1. РешениеАС НО от 06.06.18 № А44-2889/2018 о взыскании задолжности в сумме  27622,32 руб.  (по срокам на 15.02.2018, 15.03.2018г, 15.04.18) и расторжении договора аренды. ИП возбуждено 06.08.2018г., окончено 30.10.2018г. 
2.  Судебный приказ дело А44-6380/2018 от 01.08.2018 о взыскании задолженностипо срокам 15.05, 15.06.2018  (на сумму  18414 руб.88 коп. ). ИП возбуждено 06.09.2018г., окончено 30.10.2018г. 
</t>
  </si>
  <si>
    <t>ООО "Регард"</t>
  </si>
  <si>
    <t>5321143360</t>
  </si>
  <si>
    <t>579/с</t>
  </si>
  <si>
    <t>15.04.2016</t>
  </si>
  <si>
    <t xml:space="preserve">1.Судебный приказ от 31.07.2018 по делу А44-6384/2018  о взыскании задолженности по сроку 15.06.18 (сумма 5 498,95р). ИП возбуждено 17.09.2018. Окончено 26.12.2018г. с актом                                                                                                                                                                                                                                                                2. Судебный приказ дело  №А44-6992/2018  от 13.08.2018 взыскать  по сроку 15.07.18  (сумма 4968,68р)  .  ИП возбуждено 17.10.2018г.  Окончено 23.11.2018г.  с актом.                                                                                                                                                                      3.  Приказ министерства от 31.08.2018 о расторжении ДА в одностороннем порядке с 01.09.2018
4. Судебный приказ дело №А44-9215/2018 от 09.10.2018 взыскать  доначисления на дату расторжения ДА по 31.08.18 ( сумма 3 615,75руб. )   Возбуждено   ИП 19.11.2018.   Окончено 06.12.2018г. с актом.                                       </t>
  </si>
  <si>
    <t>ООО "ЛесПромТорг"</t>
  </si>
  <si>
    <t>5321172434</t>
  </si>
  <si>
    <t>601/с</t>
  </si>
  <si>
    <t>06.10.2016</t>
  </si>
  <si>
    <t>1. Судебный приказ от 31.07.2018 по делу А44-А44-6381/2018  о взыскании задолженности по сроку 15.06.18 (сумма 10 534,18р). ИП возбуждено18.09.2018. ИП окончено с актом 09.11.2018г.                                                                                                                                                                                                                                          2. Судебного приказа от 14.08.2018  дело А44-6993/2018 о взыскании задолженности по сроку 15.07.18 (сумма 10534,18р).ИП возбуждено 10.10.2018.  ИП окончено 09.11.2018г. с актом.                                                   3. Уведомление о расторжении ДА 01.08.2018 №ПР-6196-И
4.Письмо о принятии мер прокурорского реагирования от 03.08.18 Ответ от 05.10.2018г.                                5. Дело А44-9216 от 15.10.2018 о взыскании 6926,59 срок 15.08.2018. ИП возбуждено 29.11.2018. ИП окончено 14.02.2019гс актом.</t>
  </si>
  <si>
    <t>Маревское</t>
  </si>
  <si>
    <t>ООО "Леспром-М"</t>
  </si>
  <si>
    <t>5308002708</t>
  </si>
  <si>
    <t>14.10.2008</t>
  </si>
  <si>
    <t>Заявление о признании должника банкротом от 26.07.2018. дело А44-6414/2018. Суд 20.09.18. отложено до 01.11.2018. Суд отложен до 08.11.2018. Определение АС НО от 08.11.2018 о прекращении процедуры по делу в связи с отсутсвием имущества</t>
  </si>
  <si>
    <t>ООО "ЛЭП"</t>
  </si>
  <si>
    <t>5308002539</t>
  </si>
  <si>
    <t>187</t>
  </si>
  <si>
    <t>21.10.2008</t>
  </si>
  <si>
    <t>Приостановлено 30.09.2012. Постановление о направлении имущества на реализацию 22.10.2012. Окончено ИП 28.08.2013 с актом. Возбуждено повторно 11.10.2013.  Окончено ИП 24.11.2016. Заявление о признании должника банкротом от 28.08.2018. дело А44-7587/2018. Суд 10.10.2018. Суд отложили до 26.11.2018. Суд отложили на 14.12.2018. Определение АС НО от 14.12.2018 о прекращении процедуры по делу в связи с отсутсвием имущества</t>
  </si>
  <si>
    <t>397</t>
  </si>
  <si>
    <t>22.01.14</t>
  </si>
  <si>
    <t>Мошенское</t>
  </si>
  <si>
    <t>ЗАО "Мошенское"</t>
  </si>
  <si>
    <t>5309005317</t>
  </si>
  <si>
    <t>АУ "Новоселицкое опытное лесное хозяйство"</t>
  </si>
  <si>
    <t>5310002416</t>
  </si>
  <si>
    <t>15.03.18-запросы  в фнс, банки, росреестр, гибдд, . Имущество должника в оперативном управлении, п-е от 15.03.18 об обращении взыскания на ДС должника, объеденино в сводное. У должника долги первой очереди 700,0 т.р.</t>
  </si>
  <si>
    <t>Новгородское</t>
  </si>
  <si>
    <t>ООО "Ингерлеспром"</t>
  </si>
  <si>
    <t>5310011668</t>
  </si>
  <si>
    <t>15.06.2014</t>
  </si>
  <si>
    <t>Исключен из ЕГРЮЛ на основании п.2 ст.21.1 ФЗ от 08.08.2001 № 129-ФЗ от 03.11.2015</t>
  </si>
  <si>
    <t>Пр. Федотов Н.А.</t>
  </si>
  <si>
    <t>532100295570</t>
  </si>
  <si>
    <t>17.06.2004</t>
  </si>
  <si>
    <t xml:space="preserve"> Постановление об объединении ИП в сводное от 20.09.2011. ИЛ на исполнении. Согласно выписки из ЕГРИП прекратил свою деятельность в качестве ИП 12.01.2015 на основании собственного решения . Производится ежемесечное удержание с пенсии в размере 6,6 т.р. </t>
  </si>
  <si>
    <t>7810483334</t>
  </si>
  <si>
    <t>598/с</t>
  </si>
  <si>
    <t>09.09.2016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</si>
  <si>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№396 от 04.04.2019</t>
  </si>
  <si>
    <t>599/с</t>
  </si>
  <si>
    <t>26.09.2019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</si>
  <si>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№394 от 04.04.2019</t>
  </si>
  <si>
    <t>ООО "ТСП"</t>
  </si>
  <si>
    <t>5321139645</t>
  </si>
  <si>
    <t>600/с</t>
  </si>
  <si>
    <t>30.09.2016</t>
  </si>
  <si>
    <t>Претензия от 19.03 о неполном расчете с бюджетом по сроку начисления 15.03.2019</t>
  </si>
  <si>
    <t>5050073540</t>
  </si>
  <si>
    <t>602/с</t>
  </si>
  <si>
    <t>14.10.2016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</si>
  <si>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№392 от 04.04.2019; Исковое заявление №А44-2411/2019 от 26.03.2019</t>
  </si>
  <si>
    <t>605/с</t>
  </si>
  <si>
    <t>21.10.2016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</si>
  <si>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№390 от 04.04.2019; Исковое заявление №А44-2442/2019 от 02.04.2019</t>
  </si>
  <si>
    <t>615/с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</si>
  <si>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№388 от 04.04.2019</t>
  </si>
  <si>
    <t>627/с</t>
  </si>
  <si>
    <t>10.02.2017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</si>
  <si>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№386 от 04.04.2019</t>
  </si>
  <si>
    <t>639/с</t>
  </si>
  <si>
    <t>05.05.2017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</si>
  <si>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№372 от 04.04.2019</t>
  </si>
  <si>
    <t>640/с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</si>
  <si>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№374 от 04.04.2019</t>
  </si>
  <si>
    <t>658/с</t>
  </si>
  <si>
    <t>04.08.2017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</si>
  <si>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№382 от 04.04.2019</t>
  </si>
  <si>
    <t>659/с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</si>
  <si>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№380 от 04.04.2019</t>
  </si>
  <si>
    <t>662/с</t>
  </si>
  <si>
    <t>28.08.2017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</si>
  <si>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№378 от 04.04.2019</t>
  </si>
  <si>
    <t>663/с</t>
  </si>
  <si>
    <t>31.08.2017</t>
  </si>
  <si>
    <t>Претензия от 19.03 о неполном расчете с бюджетом по сроку начисления 15.03.2019 Требование о досрочном внесении в бюджет арендной платы (2 срока) исх. №376 от 04.04.2019</t>
  </si>
  <si>
    <t>665/с</t>
  </si>
  <si>
    <t>08.09.2017</t>
  </si>
  <si>
    <t>697/с</t>
  </si>
  <si>
    <t>01.06.2018</t>
  </si>
  <si>
    <t>ООО "Титан СН"</t>
  </si>
  <si>
    <t>5321025550</t>
  </si>
  <si>
    <t>131</t>
  </si>
  <si>
    <t>Окуловское</t>
  </si>
  <si>
    <t>ООО "Инерт-м"</t>
  </si>
  <si>
    <t>5321176608</t>
  </si>
  <si>
    <t xml:space="preserve">№ 623/с </t>
  </si>
  <si>
    <t>30.12.2016</t>
  </si>
  <si>
    <t>1.Решение суда по делу А 44-6911/2017 от 09.09.2017 года на сумму 51199,31 (по сроку 15.06.2017). Возбуждено ИП 02.11.2017.  ИП окончено 22.12.2017 с актом.  Возбуждено 28.08.2018. Окончено ИП с актом    12.09.2018.                                                                                                     2. решение суда по делу А 44-5179/2017 от 09.11.2017 года расторгнуть договор аренды и взыскать  сумму 522198,93 рублей (сроки 15.02.2017,15.03.2017, 15.04.2017, 15.05.2017). Возбуждено ИП 12.03.2018.  ИП окончено 23.03.2018 с актом . ИП возбуждено    12.11.2018. ИП окончено  23.11.2018.                                                                                                                 3.Решение суда по делу А 44-11340/2011 от 12.02.2018 года на сумму 98797,24 (по срокам 15.09.2017, 15.10.2017).  ИП возбуждено 07.05.2018. ИП окончено с атком 19.05.2018, ИП возбуждено 12.11.2018, Ип окночено с актом 23.11.2018                                                                                                4. Решение суда по делу А 44- 1045/2018 от  22.02.2018 на сумму 51199,28 рублей (срок 15.11.2017) ИП возбуждено 23.04.2018. ИП окончено с атком 04.05.2018</t>
  </si>
  <si>
    <t>ООО "КЛПК"</t>
  </si>
  <si>
    <t>№370</t>
  </si>
  <si>
    <t>18.10.2012</t>
  </si>
  <si>
    <t>ООО "Северное направление"</t>
  </si>
  <si>
    <t>7706428993</t>
  </si>
  <si>
    <t xml:space="preserve">№ 594/с </t>
  </si>
  <si>
    <t>12.08.2016</t>
  </si>
  <si>
    <t xml:space="preserve">1. Судебный приказ  от 24.11.2017 года по делу А 44-10225  на сумму 7220,37 (сроки 15.09. и 15.10.2017) направлен в Замоскворецкий ОСП по г.Москве 12.02.2018 года      Постановление об окончании ИП от 16.05.2018                                                                                                         2. Судебный приказ по делу  А 44-1326/2018 от 22.02.2018 года на сумму 4749,98 (срок 15..11.2017).Неправлени в   Замоскворецкий ОСП по г.Москве 16.04.2018г. Постановление об окончании ИП от 18.05.2018                                                                                                                                         3. Решение АС НО по делу А 44-1513/2018 о расторжении догвоора аренды                                                    4. Судебный приказ по делу А 44-2317/2018 на сумму 5692,78 руб (срок 15.02.2018).  направлен 28.05.2018 года в Замоскворецкий ОСП по г.Москве.    ИП окончено 30.07.2018.                                           5.    Судебный приказ по делу А 44-3667/2018/2018 на сумму 5692,78 руб (срок 15.03.2018)  направлен в Замоскворецкий ОСП по г.Москве 02.07.2018 года                                       6. Судебный приказ по делу А 44-4218/2018  на сумму 5692,78 руб (срок 15.04.2018).  направлен в Замоскворецкий ОСП по г.Москве 23.07.2018 года. ИП возбуждено13.08.2018                                      7. Судебный приказ от 05.07.2018 по делу А 44-5282/2018  в сумме 5380,87 рублей(по сроку 15.05.2018-на дату рассторжения), Направлен в ОСП по ЦАО № 2 04.09.2018.ИП возбуждено 21.09.2018                                </t>
  </si>
  <si>
    <t>7810368074</t>
  </si>
  <si>
    <t>№584/с</t>
  </si>
  <si>
    <t>16.06.2016</t>
  </si>
  <si>
    <t xml:space="preserve">1. Судебный приказ по делу А 44-7428/2018 на  сумму 5442,34 руб. (срок 15.07.2018). Возбуждено ИП 25.10.2018 № 35928/18/78022-ип                                                                                            2. Судебный приказ по делу А 44-9091/2018 от 17.10.2018 на сумму 5442,34 (срок 15.08.2018)   Возбуждено ИП 17.12.2018 № 42624/18/78022-ип                                                             3.Судебный приказ по делу А 44-9863/2018 от 29.10.2018 на сумму 2758,45 (на дату расторжения) Возбуждено ИП 24.12.2018 № 168800/18-78012-ип                                                       4.Приказ министерства от 01.10.2018 о расторжении ДА в одностороннем порядке с 01.10.2018                                                                                           6.Заявление в УФССП по г.сПб от 10.10.2018 о предупреждении об  Уголовной ответственности по ст. 315 УК РФ .                                                                   7. Жалоба в УФССП по г.Спб в порядке подчиненности от 04.12.2018 - отсутствие постановления о возбуждении ИП. </t>
  </si>
  <si>
    <t>ООО "Новгород Су-6"</t>
  </si>
  <si>
    <t>№95/с</t>
  </si>
  <si>
    <t>20.05.2010</t>
  </si>
  <si>
    <t xml:space="preserve">1. Приказ министерства от 27.12.2018 о расторжении ДА в одностороннем порядке.                                                                                  2. Судебный приказ по делу А 44-9089/2018 от 17.10.2018 на  сумму 94489,04 руб. (срок 15.08.2018) . Возбуждено ИП 26.11.2018 № 27448/18/53025-ИП. ИЛ на исполнении.                                                                                                                            3.Заявление от 29.12.2018 по делу А44-12412/2018 о выдаче судебного приказа о взызскании задолженности по сроку неоплаты 15.11.2018.   ИП возбуждено 12.02.2019                                                                                  </t>
  </si>
  <si>
    <t>№1</t>
  </si>
  <si>
    <t>26.02.2008</t>
  </si>
  <si>
    <t xml:space="preserve">1. судебный приказ по делу А 44-9090/2018 от 17.10.2018 на сумму 46209,87 руб. (срок 15.08.2018).       Возбуждено ИП 27448/18/53025-ип от 26.11.2018                                                                                                 2. судебный приказ по делу А 44-944/2019 от 15.01.2019  на  сумму 46209,86 руб. (срок 15.11.2018) .    Направлен в ОСП 21.03.2019                                                     3. Приказ о расторжении ДА от 27.12.2018 № 1831в одностороннем порядке.                                                                         </t>
  </si>
  <si>
    <t>ООО "Берег-А"</t>
  </si>
  <si>
    <t>5321177961</t>
  </si>
  <si>
    <t>№ 563/с</t>
  </si>
  <si>
    <t>10.02.2016</t>
  </si>
  <si>
    <t xml:space="preserve">1. Претензия от 19.02.2019 года (ф.б. - 427,16 руб.)                                                        2. Претензия от 18.03.2019 года (ф.б. - 2523,13 руб.)                                                      3. Требование № 1 о досрочном внесении в бюджет арендной платы от 11.03.2019 года.                 </t>
  </si>
  <si>
    <t>Парфинское</t>
  </si>
  <si>
    <t>Пестовское</t>
  </si>
  <si>
    <t>ООО"ЛЕСТЕК"</t>
  </si>
  <si>
    <t>5313005101</t>
  </si>
  <si>
    <t>09.02.2004</t>
  </si>
  <si>
    <t>Исключен из ЕГРЮЛ на основании п.2 ст.21.1 ФЗ от 08.08.2001 N 129-ФЗ от 27.01.2016</t>
  </si>
  <si>
    <t>ООО "Инвест-пром"</t>
  </si>
  <si>
    <t>5307007284</t>
  </si>
  <si>
    <t>280</t>
  </si>
  <si>
    <t>14.10.2010</t>
  </si>
  <si>
    <t xml:space="preserve">Исключен из ЕГРЮЛ 08.09.2014 на основании п.2 ст.21.1 ФЗ от 08.08.2001 N 129-ФЗ </t>
  </si>
  <si>
    <t>290</t>
  </si>
  <si>
    <t>14.11.2010</t>
  </si>
  <si>
    <t>ООО "Экосфера"</t>
  </si>
  <si>
    <t>5307007630</t>
  </si>
  <si>
    <t>328</t>
  </si>
  <si>
    <t>21.11.2011</t>
  </si>
  <si>
    <t>Исключен из ЕГРЮЛ на основании п.2 ст.21.1 ФЗ от 08.08.2001 N 129-ФЗ от 29.04.2016</t>
  </si>
  <si>
    <t>Поддорское</t>
  </si>
  <si>
    <t>ООО "Русса-Инвест"</t>
  </si>
  <si>
    <t>5322009367</t>
  </si>
  <si>
    <t>Исключен из ЕГРЮЛ на основании п.2 ст.21.1 ФЗ от 08.08.2001 № 129-ФЗ от 12.10.2016</t>
  </si>
  <si>
    <t>ООО "Фактор"</t>
  </si>
  <si>
    <t>5307007799</t>
  </si>
  <si>
    <t>Исключен из ЕГРЮЛ на основании п.2 ст.21.1 ФЗ от 08.08.2001 №129-ФЗ от 17.02.2015</t>
  </si>
  <si>
    <t>419</t>
  </si>
  <si>
    <t>17.11.2014</t>
  </si>
  <si>
    <t>Старорусское</t>
  </si>
  <si>
    <t>ИП Герасимов Н.С.</t>
  </si>
  <si>
    <t>532200194840</t>
  </si>
  <si>
    <t>22.04.2004г</t>
  </si>
  <si>
    <t>П-е об окончании ИП от 12.12.2011Вновь возбуждено ИП 02.02.12. Окончено ИП 15.11.2012 с актом. Возбуждено ИП 03.02.2014. Окончено ИП 11.12.2014. Возбуждено ИП 12.08.2015. Окончено ИП с актом 09.09.2016. ИП возбуждено 14.04.2017.ИП окончено с актом 28.12.2017. ИП возбуждено 04.07.2018. ИП окончено с актом 14.12.2018</t>
  </si>
  <si>
    <t>29.11.2004г</t>
  </si>
  <si>
    <t>ООО "Окуловкалес2"</t>
  </si>
  <si>
    <t>5311006501</t>
  </si>
  <si>
    <t>310</t>
  </si>
  <si>
    <t>20.06.2011г</t>
  </si>
  <si>
    <t xml:space="preserve">1. Решение АС от 29.06.2017 по делу А44-3499/2017 о взыскании задолженности по арендным платежам по сроку 15.03.2017 на сумму 348 077,95 руб. ИП возбуждено №46307/17/53002-Ип от 13.11.2017. ИП окончено с актом 29.01.2019.                                               2. Решение АС от  31.08.2017 по делу  А44-4251/2017  о взыскании задолженности по арендным платежам по сроку 15.04.2017, 15.05.2017, 15.06.2017 и расторжении договора на сумму 1 392 311,80 руб.   ИП возбуждено №42299/17/53002-ИП от 10.11.2017. ИП окончено с актом 29.01.2019.                                                      3. Решение АС от 18.12.2017 по делу А44-9666/2017 о взыскании задолженности по арендным платежам по сроку 15.09.2017  и до 03.10.2017 на момент расторжения на сумму 195 495,85 руб.) ИП возбуждено №6619/18/53002-ИП от 27.02.2018.   ИП окончено с актом 29.01.2019.                                        4.  Решение АС от 09.01.2018 по делу А44-9051/2017 о взыскании задолженности по арендным платежам по сроку 15.08.2017 на сумму 348 077,95 руб. ИП возбуждено № 11322/15/53002-Ип от 28.03.2018.     ИП окончено с актом 29.01.2019.              </t>
  </si>
  <si>
    <t>ООО"Суборь"</t>
  </si>
  <si>
    <t>5304005916</t>
  </si>
  <si>
    <t>309</t>
  </si>
  <si>
    <t>20.06.2011г.</t>
  </si>
  <si>
    <t>1) Претензия №3 от 21.02.2019 2)Претензия № 4 от 18.03.2019. 3. Уведомление о расторжении ДА от 11.03.2019</t>
  </si>
  <si>
    <t>Хвойнинское</t>
  </si>
  <si>
    <t>СХК "Родина"</t>
  </si>
  <si>
    <t>5316000581</t>
  </si>
  <si>
    <t>271</t>
  </si>
  <si>
    <t>19.07.2010</t>
  </si>
  <si>
    <t>Решением АСНО от 19.02.2014 ДА расторгнут. Возбуждено ИП 05.08.2014. . Окончено ИП 27.05.2016 в связи с ликвидацией и направлением ИЛ ликвидатору</t>
  </si>
  <si>
    <t>ООО "Стройиндустрия"</t>
  </si>
  <si>
    <t>5321111093</t>
  </si>
  <si>
    <t>310/с</t>
  </si>
  <si>
    <t>26.11.2013</t>
  </si>
  <si>
    <t xml:space="preserve"> 05.12.2018 исключен из ЕГРЮЛ в связи с ликвидацией ЮЛ.</t>
  </si>
  <si>
    <t>415/с</t>
  </si>
  <si>
    <t>24.11.2014</t>
  </si>
  <si>
    <t>ООО "Песский леспромхоз"</t>
  </si>
  <si>
    <t>5316004610</t>
  </si>
  <si>
    <t>19.03.2008</t>
  </si>
  <si>
    <t>Направлено претензионное письмо  от 19.03.2019 г.Оплачено 01.04.2019</t>
  </si>
  <si>
    <t>ООО "НЛК "Содружество"</t>
  </si>
  <si>
    <t>06.05.2008</t>
  </si>
  <si>
    <t>Чудовское</t>
  </si>
  <si>
    <t>ООО "ИнтерЛесСервис"</t>
  </si>
  <si>
    <t>4709007821</t>
  </si>
  <si>
    <t>73</t>
  </si>
  <si>
    <t>ООО "Эльоил"</t>
  </si>
  <si>
    <t>7840002863</t>
  </si>
  <si>
    <t>137</t>
  </si>
  <si>
    <t>ООО "Агбе"</t>
  </si>
  <si>
    <t>5321061710</t>
  </si>
  <si>
    <t>160</t>
  </si>
  <si>
    <t>Исключен из ЕГРЮЛ на основании п.2 ст.21.1 ФЗ от 08.08.2001 № 129-ФЗ от 26.10.2016</t>
  </si>
  <si>
    <t>7801103240</t>
  </si>
  <si>
    <t>Исключен из ЕГРЮЛ 23.01.2014 на основании п.2 ст.21.1 ФЗ от 08.08.2001 № 129- ФЗ</t>
  </si>
  <si>
    <t>ООО Сантэкс</t>
  </si>
  <si>
    <t>184</t>
  </si>
  <si>
    <t>Возбуждено ИП 14124/17/53025-ИП 10.07.2017. По ИП взыскано 4615,42, в том числе в полном объеме пени . Окончено ИП с актом 14.11.2018.  Отсаток долга по арендной плате в ФБ составляет 77017,47 руб.</t>
  </si>
  <si>
    <t>Королёв В.Е.</t>
  </si>
  <si>
    <t>Корчагина М.А.</t>
  </si>
  <si>
    <t>служ. ст. кат.</t>
  </si>
  <si>
    <t>(8162)763-500</t>
  </si>
  <si>
    <t>Заявление о признании должника банкротом от 30.05.2018. дело А56-73192/2018. Суд 14.08.18. Определением суда от 14.09.2018 введена прцедура наблюдения. Задолженность включена в реестр требования кредиторов. Определение о прекращении производства по делу от 28.03.2019</t>
  </si>
  <si>
    <t xml:space="preserve">Возбуждено ИП 01.03.2011. Окончено ИП с актом 30.01.2014. Возбуждено 01.09.2014. Окончено с актом 21.04.2015. Возбуждено ИП 18.03.2016. Заявление об окончании ИП от 23.12.2016. Окончено ИП с актом 21.04.2017. ИП возбуждено 01.03.2018. . Заявление о банкротстве от 02.10.2018. Дело А44-9002/2018. Суд 30.10.2018. Определение АС НО от 30.10.2018 о прекращении производства по делу в связи с отсутсвием имущества. ИП окончено с актом 18.02.2019
</t>
  </si>
  <si>
    <t>ИП окончено 18.12.2009. ИЛ направлен КУ. Запрос КУ 14.06.2012. Определение АСНО от 12.09.2011 по делу А44-5803/2009 о прекращении производства по делу о банкротсве. Заяв. в АСНО от 06.02.2014г. №14,11 о выдаче дубликата ИЛ . Опр.АСНО от 28.03.2014г.  в удов-нии заявления отказать. Заявление министерства в АС НО от 25.06.2018 о банкротстве. Дело А44-5271/2018. Определение АС НО от 16.08.2018-прекратить производство по делу. УФНС по НО направлено в АС НО заявление о признании должника банкротом от 22.03.2019 по делу А44-2345/2019</t>
  </si>
  <si>
    <t>Возбуждено ИП 28.03.2012ИП окончено с актом 26.12.2013Возбуждено ИП 04.09.2014Окончено с актом 21.04.2015Возбуждено ИП 03.11.2015. Окончено с актом ИП 30.09.2016. Ип возбуждено 09.02.2018. Заявление о признании должника банкротом от 16.07.2018. дело А56-90708/18.Определение от 28.09.2018 о принятии заявления. Суд 14.11.2018. Суд отложили 16.01.2019. Определение суда от 17.01.2019 введена процедура-наблюдения.Решение суда от 18.03.2019 -процедуру наблюдения прекратить, открыть процедуру банкротства-конкурсное производство, назанчить КУ. суд 28.08.2019</t>
  </si>
  <si>
    <t>Окончено 28.09.2012 с актом Повторно окончено 13.02.2013. Возбуждено ИП 26.03.2014. ИП возвращено с актом 28.05.2015. Принято решение о предстоящем исключении недействующего лица  из ЕГРЮЛ 25.09.2015.Должник исключен из ЕГРЮЛ 27.01.2016 по решению налогового органа. Возбуждено ИП 08.02.2016. Прекращено ИП 09.03.2016 в связи с исключением должника из ЕГРЮЛ. Снова действующее ЮЛ  с 12.09.2016. Направлено  заявление 02.02.2017 о возобнавлении ИП,Возбуждено ИП 07.03.2017. ИП окончено с актом 29.06.2017. ИП возбуждено 01.02.2018. Заявление в АС НО от 15.06.2018 о признании должника банкротом. Дело А44-5106/2018. Определение АС НО от 27.08.2018 о прекращинии производста по делу в связи с отсутствием полномочий. Заявление должника в АС НО от 24.08.2018 о предоставлении рассрочки по делу № А44-3616/2009.Определение АС НО от 19.10.18 Предоставить ЗАО «Мошенское» рассрочку сроком на 24 месяца путем ежемесячной оплаты суммы в размере 10 643,38 руб. (последний месяц - 10 643,40 руб.) до последнего числа каждого месяца начиная с октября 2018 года. В связи с неисполнением рассрочки в УФНС по новгородской области 01.02.2018 направлено уведомление о задолженности перед ФБ с целью инициирования процедуры банкроства.</t>
  </si>
  <si>
    <t>Заявление о признании должника банкротом от 09.07.2018. дело А44-5880/2018. Определение АС НО От 17.10.2018 о прекращении производства по делу в связи с отсутсвием имущества. ИП окончено с актом 15.10.2018</t>
  </si>
  <si>
    <t>Окончено ИП 30.08.2013 с актом. Возбуждено повторно 25.02.2014 . Окончено с актом ИП 03.11.2015. Возбуждено ИП 08.06.2016. Окончено Ип с актом 28.09.2016. Возбуждено ИП 07.04.2017. ИП окончено с актом 16.05.2017. ИП возбуждено 15.12.2017. ИП окончено 28.02.2108. Заявление в АСНО от 25.06.2018 о банкротстве. Дело А44-5272/2018 .  Определение АС НО от 27.08.2018 отказать в заявленных требованиях, ввиду отсутствия полномочий.  Ип возбуждено 13.11.2018. УФНС по НО направлено в АС НО заявление о признании должника банкротом от 22.03.2019.  УФНС по НО направлено в АС НО заявление о признании должника банкротом от 22.03.2019 по делу А44-2346/2019
 ИП окончено с актом 25.03.2019</t>
  </si>
  <si>
    <t>ИП возбуждены 23.08.2016. ИЛ на исполнении в ОСП Новгородского, Батецкого и Крестецкого районов. Ознакомление с ИП 31.05.2018-27.03.17-запрет рег.действий на ТС, 31.05.18-обращение взыскания на ЗП. Ознакомление с ИП 07.08.2018-имеется задолженность первой очереди (59886,97) , ежемесячно удерживается с пенсии 5187,3 в счет первоочередных долгов. ИП окончено с актом о невозможности 30.11.2018</t>
  </si>
  <si>
    <t xml:space="preserve"> 1)  Определение АС НО  по делу А44-9043/2016 от 12.12.2016 взыскать платеж по арендной плате в сумме 43808,56 руб., выдан судебный приказ № 573/2016-56687 от 12.12.2016 г. Возбуждено ИП  01.11.2017 г.,   ИП окончено 08.02.2018 в связи с банкротством и направлением ИЛ КУ.         2) Определение АС НО по делу  А44-6333/2017 от 19.10.2017 г. взыскатьзадолженность по арендной плате в сумме 155 932,92 руб.,  Возбуждено ИП 12.01.2018 г. ИП окончено 08.02.2018 в связи с банкротством и направлением ИЛ КУ 17.01.2017 г.                                                           3). Решением АС НО договор № 415/с расторгнут.                                                    Добровольно ООО "Стройиндустрией" погашена задолженность в сумме  175000,00 руб. : п/п № 538 от 17.07.18 г., п/п № 690 от  16.08.18 г., п/п №  1231 от 15.11.18 г.  в том числе по                                                                        4).Определение АС НО по делу № А44-2265/2013 от 19.10.2018 г. о завершении конкурсного производства. 05.12.2018 г. внесена запись в ЕГРЮЛ о прекращении деятельности юр.лица в связи с его ликвидацией. Материалы  по договору направлены в Рослесхоз на списание дебиторской задолженности.</t>
  </si>
  <si>
    <t xml:space="preserve">1. Судебный приказ от 26.04.17 по делу А44-2821/2017 о взыскании суммы 8221,78 руб. по сроку 15.03.2017г. ИЛ направлен 27.10.2017г. в РОСП Солнечногорского района. ИЛ утерян.
2. Дело А44-3852/2017от 04.09.2017г. на сумму 32887,12 руб (по срокам на 15.04.2017, 15.05.2017, 15.06.2017, 15.07.2017)  и расторжение договора аренды. ИЛ направлен 27.10.2017г. в РОСП Солнечногорского района. ИЛ утерян.
3. Решение суда № А44-8475/2017 от 21.11.2017 о взыскании в сумме 12839,52 руб. ( по срокам на 15.08.2017г., 15.09.2017г.) ИП возбуждено 01.12.2018г. №45063/18/50040-ИП
4. В районный Солнечногорский суд 23.07.2018г направлено заявление    об обязании судебного пристава-исполнителя возбудить исполнительное производство. Постановление суда в декабре 2018 года о понуждении возбудить исполнительные производства. </t>
  </si>
  <si>
    <t>Претензия   о неполном расчете с бюджетом и расторжении договора аренды от 18.03.2019. Оплачено в полном объеме 04.04.2019</t>
  </si>
  <si>
    <t>гл. спец.эксперт</t>
  </si>
  <si>
    <t>Баранова Е.А.</t>
  </si>
  <si>
    <t>8(8162)763500</t>
  </si>
  <si>
    <t>12.04.2019</t>
  </si>
  <si>
    <t>гл.спец.эксперт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</si>
</sst>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.0_ ;[Red]\-#,##0.0\ "/>
    <numFmt numFmtId="175" formatCode="#,##0_ ;[Red]\-#,##0\ "/>
    <numFmt numFmtId="176" formatCode="#,##0.00_ ;[Red]\-#,##0.00\ "/>
    <numFmt numFmtId="177" formatCode="#,##0.0"/>
    <numFmt numFmtId="178" formatCode="_(* #,##0_);_(* \(#,##0\);_(* &quot;-&quot;_);_(@_)"/>
    <numFmt numFmtId="179" formatCode="_(* #,##0.00_);_(* \(#,##0.00\);_(* &quot;-&quot;??_);_(@_)"/>
    <numFmt numFmtId="180" formatCode="0.0"/>
    <numFmt numFmtId="181" formatCode="#,##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10"/>
      <name val="Arial Cyr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11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color indexed="44"/>
      <name val="Arial"/>
      <family val="2"/>
    </font>
    <font>
      <sz val="9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name val="Arial Cyr"/>
      <family val="0"/>
    </font>
    <font>
      <sz val="12"/>
      <name val="Arial Cyr"/>
      <family val="0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12"/>
      <color indexed="12"/>
      <name val="Arial Cyr"/>
      <family val="0"/>
    </font>
    <font>
      <b/>
      <sz val="12"/>
      <color indexed="12"/>
      <name val="Arial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b/>
      <sz val="12"/>
      <name val="Arial Cyr"/>
      <family val="2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2"/>
      <color indexed="8"/>
      <name val="Arial Cyr"/>
      <family val="0"/>
    </font>
    <font>
      <b/>
      <sz val="11"/>
      <color indexed="12"/>
      <name val="Arial cyr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sz val="8"/>
      <color indexed="4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gray0625">
        <bgColor rgb="FFFFFFFF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0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9" fillId="25" borderId="1" applyNumberFormat="0" applyAlignment="0" applyProtection="0"/>
    <xf numFmtId="0" fontId="70" fillId="26" borderId="2" applyNumberFormat="0" applyAlignment="0" applyProtection="0"/>
    <xf numFmtId="0" fontId="71" fillId="26" borderId="1" applyNumberFormat="0" applyAlignment="0" applyProtection="0"/>
    <xf numFmtId="0" fontId="7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5" fillId="31" borderId="0" applyNumberFormat="0" applyBorder="0" applyAlignment="0" applyProtection="0"/>
  </cellStyleXfs>
  <cellXfs count="587">
    <xf numFmtId="0" fontId="0" fillId="0" borderId="0" xfId="0" applyFont="1" applyAlignment="1">
      <alignment/>
    </xf>
    <xf numFmtId="0" fontId="2" fillId="0" borderId="0" xfId="53">
      <alignment/>
      <protection/>
    </xf>
    <xf numFmtId="0" fontId="7" fillId="0" borderId="0" xfId="53" applyFont="1" applyBorder="1" applyAlignment="1">
      <alignment vertical="top" wrapText="1"/>
      <protection/>
    </xf>
    <xf numFmtId="0" fontId="2" fillId="0" borderId="0" xfId="54">
      <alignment/>
      <protection/>
    </xf>
    <xf numFmtId="0" fontId="2" fillId="0" borderId="0" xfId="54" applyFont="1">
      <alignment/>
      <protection/>
    </xf>
    <xf numFmtId="0" fontId="17" fillId="0" borderId="0" xfId="54" applyFont="1">
      <alignment/>
      <protection/>
    </xf>
    <xf numFmtId="0" fontId="3" fillId="0" borderId="0" xfId="53" applyFont="1" applyBorder="1" applyAlignment="1">
      <alignment horizontal="center"/>
      <protection/>
    </xf>
    <xf numFmtId="49" fontId="22" fillId="0" borderId="0" xfId="63" applyNumberFormat="1" applyFont="1" applyAlignment="1">
      <alignment horizontal="center" vertical="center" wrapText="1"/>
      <protection/>
    </xf>
    <xf numFmtId="49" fontId="22" fillId="0" borderId="0" xfId="63" applyNumberFormat="1" applyFont="1" applyAlignment="1">
      <alignment horizontal="center" wrapText="1"/>
      <protection/>
    </xf>
    <xf numFmtId="0" fontId="22" fillId="0" borderId="0" xfId="63" applyFont="1" applyAlignment="1">
      <alignment wrapText="1"/>
      <protection/>
    </xf>
    <xf numFmtId="0" fontId="22" fillId="0" borderId="0" xfId="63" applyFont="1">
      <alignment/>
      <protection/>
    </xf>
    <xf numFmtId="49" fontId="23" fillId="0" borderId="0" xfId="63" applyNumberFormat="1" applyFont="1">
      <alignment/>
      <protection/>
    </xf>
    <xf numFmtId="0" fontId="24" fillId="0" borderId="0" xfId="63" applyFont="1" applyAlignment="1">
      <alignment horizontal="center"/>
      <protection/>
    </xf>
    <xf numFmtId="0" fontId="23" fillId="0" borderId="0" xfId="63" applyFont="1">
      <alignment/>
      <protection/>
    </xf>
    <xf numFmtId="0" fontId="25" fillId="0" borderId="0" xfId="63" applyNumberFormat="1" applyFont="1">
      <alignment/>
      <protection/>
    </xf>
    <xf numFmtId="49" fontId="4" fillId="0" borderId="0" xfId="63" applyNumberFormat="1">
      <alignment/>
      <protection/>
    </xf>
    <xf numFmtId="49" fontId="16" fillId="0" borderId="0" xfId="63" applyNumberFormat="1" applyFont="1" applyAlignment="1">
      <alignment horizontal="center"/>
      <protection/>
    </xf>
    <xf numFmtId="0" fontId="4" fillId="0" borderId="0" xfId="63" applyNumberFormat="1">
      <alignment/>
      <protection/>
    </xf>
    <xf numFmtId="0" fontId="16" fillId="0" borderId="0" xfId="63" applyFont="1" applyAlignment="1">
      <alignment wrapText="1"/>
      <protection/>
    </xf>
    <xf numFmtId="0" fontId="4" fillId="0" borderId="0" xfId="63" applyFont="1" applyAlignment="1">
      <alignment horizontal="center" vertical="center"/>
      <protection/>
    </xf>
    <xf numFmtId="0" fontId="4" fillId="0" borderId="0" xfId="63" applyFont="1">
      <alignment/>
      <protection/>
    </xf>
    <xf numFmtId="0" fontId="20" fillId="0" borderId="0" xfId="53" applyNumberFormat="1" applyFont="1" applyFill="1" applyBorder="1" applyAlignment="1" applyProtection="1">
      <alignment horizontal="center" wrapText="1"/>
      <protection locked="0"/>
    </xf>
    <xf numFmtId="0" fontId="4" fillId="0" borderId="0" xfId="53" applyFont="1" applyBorder="1" applyAlignment="1" applyProtection="1">
      <alignment horizontal="center" vertical="top" wrapText="1"/>
      <protection/>
    </xf>
    <xf numFmtId="0" fontId="4" fillId="32" borderId="0" xfId="64" applyFill="1" applyAlignment="1">
      <alignment horizontal="center" vertical="center" wrapText="1"/>
      <protection/>
    </xf>
    <xf numFmtId="0" fontId="4" fillId="0" borderId="0" xfId="64">
      <alignment/>
      <protection/>
    </xf>
    <xf numFmtId="49" fontId="4" fillId="0" borderId="0" xfId="64" applyNumberFormat="1" applyFont="1">
      <alignment/>
      <protection/>
    </xf>
    <xf numFmtId="0" fontId="4" fillId="0" borderId="0" xfId="64" applyAlignment="1">
      <alignment wrapText="1"/>
      <protection/>
    </xf>
    <xf numFmtId="49" fontId="19" fillId="0" borderId="10" xfId="53" applyNumberFormat="1" applyFont="1" applyBorder="1" applyAlignment="1">
      <alignment horizontal="center"/>
      <protection/>
    </xf>
    <xf numFmtId="49" fontId="18" fillId="0" borderId="0" xfId="56" applyNumberFormat="1" applyFont="1">
      <alignment/>
      <protection/>
    </xf>
    <xf numFmtId="0" fontId="10" fillId="0" borderId="0" xfId="56" applyFont="1" applyAlignment="1">
      <alignment horizontal="center"/>
      <protection/>
    </xf>
    <xf numFmtId="0" fontId="2" fillId="0" borderId="0" xfId="56">
      <alignment/>
      <protection/>
    </xf>
    <xf numFmtId="0" fontId="2" fillId="0" borderId="0" xfId="56" applyFont="1" applyFill="1">
      <alignment/>
      <protection/>
    </xf>
    <xf numFmtId="0" fontId="2" fillId="0" borderId="0" xfId="56" applyFill="1" applyAlignment="1">
      <alignment horizontal="center" vertical="top" wrapText="1"/>
      <protection/>
    </xf>
    <xf numFmtId="0" fontId="2" fillId="0" borderId="0" xfId="56" applyFill="1" applyAlignment="1">
      <alignment horizontal="center" vertical="top"/>
      <protection/>
    </xf>
    <xf numFmtId="0" fontId="2" fillId="0" borderId="0" xfId="56" applyFont="1">
      <alignment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/>
      <protection/>
    </xf>
    <xf numFmtId="0" fontId="6" fillId="0" borderId="0" xfId="56" applyFont="1" applyBorder="1" applyAlignment="1">
      <alignment horizontal="right" wrapText="1"/>
      <protection/>
    </xf>
    <xf numFmtId="0" fontId="6" fillId="0" borderId="0" xfId="56" applyFont="1" applyBorder="1" applyAlignment="1">
      <alignment horizontal="left" wrapText="1"/>
      <protection/>
    </xf>
    <xf numFmtId="0" fontId="9" fillId="0" borderId="0" xfId="56" applyFont="1">
      <alignment/>
      <protection/>
    </xf>
    <xf numFmtId="0" fontId="15" fillId="0" borderId="0" xfId="56" applyFont="1" applyBorder="1">
      <alignment/>
      <protection/>
    </xf>
    <xf numFmtId="0" fontId="15" fillId="0" borderId="0" xfId="56" applyFont="1">
      <alignment/>
      <protection/>
    </xf>
    <xf numFmtId="49" fontId="6" fillId="0" borderId="0" xfId="56" applyNumberFormat="1" applyFont="1" applyBorder="1" applyAlignment="1" applyProtection="1">
      <alignment horizontal="right" wrapText="1"/>
      <protection locked="0"/>
    </xf>
    <xf numFmtId="0" fontId="2" fillId="0" borderId="0" xfId="56" applyFont="1" applyBorder="1" applyAlignment="1">
      <alignment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2" fillId="0" borderId="11" xfId="56" applyBorder="1" applyAlignment="1" applyProtection="1">
      <alignment horizontal="center"/>
      <protection locked="0"/>
    </xf>
    <xf numFmtId="0" fontId="2" fillId="0" borderId="0" xfId="56" applyBorder="1" applyAlignment="1" applyProtection="1">
      <alignment horizontal="center"/>
      <protection locked="0"/>
    </xf>
    <xf numFmtId="0" fontId="2" fillId="0" borderId="12" xfId="53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7" fillId="0" borderId="0" xfId="56" applyFont="1">
      <alignment/>
      <protection/>
    </xf>
    <xf numFmtId="49" fontId="19" fillId="0" borderId="0" xfId="53" applyNumberFormat="1" applyFont="1" applyBorder="1" applyAlignment="1">
      <alignment horizontal="center"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21" fillId="0" borderId="0" xfId="56" applyFont="1" applyBorder="1" applyAlignment="1" applyProtection="1">
      <alignment horizontal="center"/>
      <protection/>
    </xf>
    <xf numFmtId="0" fontId="22" fillId="0" borderId="0" xfId="53" applyFont="1" applyFill="1" applyBorder="1" applyAlignment="1">
      <alignment horizontal="center" vertical="top" wrapText="1"/>
      <protection/>
    </xf>
    <xf numFmtId="0" fontId="2" fillId="0" borderId="0" xfId="56" applyBorder="1">
      <alignment/>
      <protection/>
    </xf>
    <xf numFmtId="0" fontId="2" fillId="0" borderId="0" xfId="53" applyFont="1" applyBorder="1" applyAlignment="1">
      <alignment horizontal="center" vertical="top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 applyProtection="1">
      <alignment horizontal="center" vertical="top"/>
      <protection/>
    </xf>
    <xf numFmtId="0" fontId="8" fillId="0" borderId="11" xfId="53" applyFont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wrapText="1"/>
      <protection/>
    </xf>
    <xf numFmtId="0" fontId="16" fillId="4" borderId="10" xfId="0" applyFont="1" applyFill="1" applyBorder="1" applyAlignment="1" applyProtection="1">
      <alignment horizontal="center" vertical="center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174" fontId="32" fillId="0" borderId="10" xfId="0" applyNumberFormat="1" applyFont="1" applyFill="1" applyBorder="1" applyAlignment="1" applyProtection="1">
      <alignment horizontal="right"/>
      <protection/>
    </xf>
    <xf numFmtId="49" fontId="2" fillId="0" borderId="0" xfId="56" applyNumberFormat="1">
      <alignment/>
      <protection/>
    </xf>
    <xf numFmtId="49" fontId="4" fillId="4" borderId="10" xfId="56" applyNumberFormat="1" applyFont="1" applyFill="1" applyBorder="1" applyAlignment="1" applyProtection="1">
      <alignment horizontal="left" vertical="center" wrapText="1"/>
      <protection locked="0"/>
    </xf>
    <xf numFmtId="174" fontId="2" fillId="0" borderId="10" xfId="56" applyNumberFormat="1" applyFont="1" applyBorder="1" applyAlignment="1" applyProtection="1">
      <alignment horizontal="right" vertical="center"/>
      <protection locked="0"/>
    </xf>
    <xf numFmtId="174" fontId="2" fillId="4" borderId="10" xfId="56" applyNumberFormat="1" applyFont="1" applyFill="1" applyBorder="1" applyAlignment="1" applyProtection="1">
      <alignment horizontal="right" vertical="center"/>
      <protection/>
    </xf>
    <xf numFmtId="0" fontId="37" fillId="0" borderId="0" xfId="56" applyFont="1">
      <alignment/>
      <protection/>
    </xf>
    <xf numFmtId="0" fontId="2" fillId="33" borderId="13" xfId="56" applyFont="1" applyFill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27" fillId="0" borderId="10" xfId="0" applyFont="1" applyBorder="1" applyAlignment="1">
      <alignment/>
    </xf>
    <xf numFmtId="0" fontId="2" fillId="0" borderId="0" xfId="56" applyFont="1" applyAlignment="1">
      <alignment wrapText="1"/>
      <protection/>
    </xf>
    <xf numFmtId="0" fontId="2" fillId="0" borderId="0" xfId="56" applyAlignment="1">
      <alignment wrapText="1"/>
      <protection/>
    </xf>
    <xf numFmtId="0" fontId="7" fillId="0" borderId="0" xfId="56" applyFont="1" applyAlignment="1">
      <alignment wrapText="1"/>
      <protection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5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5" fontId="2" fillId="0" borderId="10" xfId="56" applyNumberFormat="1" applyFont="1" applyBorder="1" applyAlignment="1" applyProtection="1">
      <alignment horizontal="right" vertical="center"/>
      <protection/>
    </xf>
    <xf numFmtId="174" fontId="2" fillId="0" borderId="10" xfId="56" applyNumberFormat="1" applyFont="1" applyBorder="1" applyAlignment="1" applyProtection="1">
      <alignment horizontal="right" vertical="center"/>
      <protection/>
    </xf>
    <xf numFmtId="0" fontId="27" fillId="0" borderId="10" xfId="0" applyFont="1" applyBorder="1" applyAlignment="1">
      <alignment horizontal="right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7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2" fillId="0" borderId="0" xfId="56" applyNumberFormat="1" applyFont="1" applyAlignment="1">
      <alignment wrapText="1"/>
      <protection/>
    </xf>
    <xf numFmtId="174" fontId="9" fillId="4" borderId="10" xfId="56" applyNumberFormat="1" applyFont="1" applyFill="1" applyBorder="1" applyAlignment="1" applyProtection="1">
      <alignment horizontal="center" vertical="center"/>
      <protection/>
    </xf>
    <xf numFmtId="174" fontId="9" fillId="4" borderId="10" xfId="56" applyNumberFormat="1" applyFont="1" applyFill="1" applyBorder="1" applyAlignment="1" applyProtection="1">
      <alignment horizontal="center"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49" fontId="37" fillId="0" borderId="0" xfId="53" applyNumberFormat="1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/>
      <protection/>
    </xf>
    <xf numFmtId="0" fontId="37" fillId="0" borderId="0" xfId="56" applyFont="1" applyBorder="1" applyAlignment="1" applyProtection="1">
      <alignment horizontal="center"/>
      <protection locked="0"/>
    </xf>
    <xf numFmtId="0" fontId="37" fillId="0" borderId="0" xfId="53" applyFont="1" applyBorder="1" applyAlignment="1">
      <alignment horizontal="center" vertical="top" wrapText="1"/>
      <protection/>
    </xf>
    <xf numFmtId="174" fontId="9" fillId="4" borderId="10" xfId="56" applyNumberFormat="1" applyFont="1" applyFill="1" applyBorder="1" applyAlignment="1" applyProtection="1">
      <alignment horizontal="right" vertical="center"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0" xfId="56" applyAlignment="1">
      <alignment horizontal="center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38" fillId="32" borderId="10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Alignment="1">
      <alignment vertical="center" wrapText="1"/>
    </xf>
    <xf numFmtId="49" fontId="27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0" fontId="2" fillId="0" borderId="0" xfId="62" applyFill="1">
      <alignment/>
      <protection/>
    </xf>
    <xf numFmtId="0" fontId="2" fillId="0" borderId="0" xfId="62">
      <alignment/>
      <protection/>
    </xf>
    <xf numFmtId="0" fontId="2" fillId="0" borderId="12" xfId="62" applyBorder="1">
      <alignment/>
      <protection/>
    </xf>
    <xf numFmtId="0" fontId="2" fillId="0" borderId="0" xfId="62" applyBorder="1">
      <alignment/>
      <protection/>
    </xf>
    <xf numFmtId="0" fontId="2" fillId="0" borderId="0" xfId="62" applyAlignment="1">
      <alignment horizontal="center"/>
      <protection/>
    </xf>
    <xf numFmtId="0" fontId="2" fillId="0" borderId="0" xfId="62" applyAlignment="1">
      <alignment horizontal="right"/>
      <protection/>
    </xf>
    <xf numFmtId="49" fontId="22" fillId="0" borderId="0" xfId="63" applyNumberFormat="1" applyFont="1" applyAlignment="1">
      <alignment horizontal="center" vertical="center"/>
      <protection/>
    </xf>
    <xf numFmtId="49" fontId="23" fillId="0" borderId="0" xfId="63" applyNumberFormat="1" applyFont="1">
      <alignment/>
      <protection/>
    </xf>
    <xf numFmtId="49" fontId="23" fillId="0" borderId="0" xfId="63" applyNumberFormat="1" applyFont="1" applyAlignment="1">
      <alignment horizontal="left" vertical="center"/>
      <protection/>
    </xf>
    <xf numFmtId="0" fontId="2" fillId="34" borderId="0" xfId="56" applyFill="1">
      <alignment/>
      <protection/>
    </xf>
    <xf numFmtId="49" fontId="18" fillId="34" borderId="0" xfId="56" applyNumberFormat="1" applyFont="1" applyFill="1">
      <alignment/>
      <protection/>
    </xf>
    <xf numFmtId="0" fontId="3" fillId="34" borderId="0" xfId="53" applyFont="1" applyFill="1" applyBorder="1" applyAlignment="1">
      <alignment horizontal="center"/>
      <protection/>
    </xf>
    <xf numFmtId="49" fontId="19" fillId="34" borderId="10" xfId="53" applyNumberFormat="1" applyFont="1" applyFill="1" applyBorder="1" applyAlignment="1">
      <alignment horizontal="center"/>
      <protection/>
    </xf>
    <xf numFmtId="49" fontId="19" fillId="34" borderId="0" xfId="53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0" fontId="37" fillId="34" borderId="0" xfId="56" applyFont="1" applyFill="1">
      <alignment/>
      <protection/>
    </xf>
    <xf numFmtId="0" fontId="2" fillId="34" borderId="0" xfId="56" applyFont="1" applyFill="1">
      <alignment/>
      <protection/>
    </xf>
    <xf numFmtId="0" fontId="2" fillId="34" borderId="0" xfId="56" applyFill="1" applyAlignment="1">
      <alignment horizontal="center" vertical="top" wrapText="1"/>
      <protection/>
    </xf>
    <xf numFmtId="0" fontId="2" fillId="34" borderId="0" xfId="56" applyFill="1" applyAlignment="1">
      <alignment horizontal="center" vertical="top"/>
      <protection/>
    </xf>
    <xf numFmtId="0" fontId="21" fillId="34" borderId="0" xfId="56" applyFont="1" applyFill="1" applyBorder="1" applyAlignment="1" applyProtection="1">
      <alignment horizontal="center"/>
      <protection/>
    </xf>
    <xf numFmtId="0" fontId="5" fillId="34" borderId="0" xfId="56" applyFont="1" applyFill="1" applyAlignment="1">
      <alignment horizontal="center" vertical="center"/>
      <protection/>
    </xf>
    <xf numFmtId="0" fontId="6" fillId="34" borderId="0" xfId="56" applyFont="1" applyFill="1" applyBorder="1" applyAlignment="1">
      <alignment horizontal="right" wrapText="1"/>
      <protection/>
    </xf>
    <xf numFmtId="0" fontId="8" fillId="34" borderId="11" xfId="53" applyFont="1" applyFill="1" applyBorder="1" applyAlignment="1" applyProtection="1">
      <alignment horizontal="center"/>
      <protection/>
    </xf>
    <xf numFmtId="0" fontId="6" fillId="34" borderId="11" xfId="53" applyNumberFormat="1" applyFont="1" applyFill="1" applyBorder="1" applyAlignment="1" applyProtection="1">
      <alignment horizontal="center" wrapText="1"/>
      <protection/>
    </xf>
    <xf numFmtId="0" fontId="6" fillId="34" borderId="0" xfId="56" applyFont="1" applyFill="1" applyBorder="1" applyAlignment="1">
      <alignment horizontal="left" wrapText="1"/>
      <protection/>
    </xf>
    <xf numFmtId="0" fontId="9" fillId="34" borderId="0" xfId="56" applyFont="1" applyFill="1">
      <alignment/>
      <protection/>
    </xf>
    <xf numFmtId="0" fontId="15" fillId="34" borderId="0" xfId="56" applyFont="1" applyFill="1" applyBorder="1">
      <alignment/>
      <protection/>
    </xf>
    <xf numFmtId="0" fontId="15" fillId="34" borderId="0" xfId="56" applyFont="1" applyFill="1">
      <alignment/>
      <protection/>
    </xf>
    <xf numFmtId="0" fontId="22" fillId="34" borderId="0" xfId="53" applyFont="1" applyFill="1" applyBorder="1" applyAlignment="1">
      <alignment horizontal="center" vertical="top" wrapText="1"/>
      <protection/>
    </xf>
    <xf numFmtId="0" fontId="4" fillId="34" borderId="0" xfId="53" applyFont="1" applyFill="1" applyBorder="1" applyAlignment="1">
      <alignment horizontal="center" vertical="top" wrapText="1"/>
      <protection/>
    </xf>
    <xf numFmtId="0" fontId="2" fillId="34" borderId="0" xfId="56" applyFont="1" applyFill="1" applyBorder="1" applyAlignment="1">
      <alignment vertical="center" wrapText="1"/>
      <protection/>
    </xf>
    <xf numFmtId="0" fontId="37" fillId="34" borderId="0" xfId="56" applyFont="1" applyFill="1">
      <alignment/>
      <protection/>
    </xf>
    <xf numFmtId="0" fontId="4" fillId="34" borderId="10" xfId="56" applyFont="1" applyFill="1" applyBorder="1" applyAlignment="1">
      <alignment horizontal="center" vertical="center" wrapText="1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49" fontId="16" fillId="34" borderId="10" xfId="56" applyNumberFormat="1" applyFont="1" applyFill="1" applyBorder="1" applyAlignment="1">
      <alignment horizontal="center" vertical="center" wrapText="1"/>
      <protection/>
    </xf>
    <xf numFmtId="0" fontId="16" fillId="34" borderId="10" xfId="56" applyFont="1" applyFill="1" applyBorder="1" applyAlignment="1">
      <alignment horizontal="center" vertical="center" wrapText="1"/>
      <protection/>
    </xf>
    <xf numFmtId="174" fontId="9" fillId="35" borderId="10" xfId="56" applyNumberFormat="1" applyFont="1" applyFill="1" applyBorder="1" applyAlignment="1">
      <alignment vertical="center"/>
      <protection/>
    </xf>
    <xf numFmtId="0" fontId="9" fillId="34" borderId="10" xfId="56" applyFont="1" applyFill="1" applyBorder="1" applyAlignment="1" applyProtection="1">
      <alignment horizontal="left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/>
    </xf>
    <xf numFmtId="174" fontId="32" fillId="34" borderId="10" xfId="0" applyNumberFormat="1" applyFont="1" applyFill="1" applyBorder="1" applyAlignment="1" applyProtection="1">
      <alignment horizontal="right"/>
      <protection/>
    </xf>
    <xf numFmtId="49" fontId="2" fillId="34" borderId="10" xfId="56" applyNumberFormat="1" applyFill="1" applyBorder="1" applyAlignment="1" applyProtection="1">
      <alignment vertical="center"/>
      <protection/>
    </xf>
    <xf numFmtId="0" fontId="2" fillId="34" borderId="10" xfId="56" applyFill="1" applyBorder="1" applyAlignment="1" applyProtection="1">
      <alignment vertical="center"/>
      <protection/>
    </xf>
    <xf numFmtId="0" fontId="4" fillId="34" borderId="10" xfId="56" applyFont="1" applyFill="1" applyBorder="1" applyAlignment="1" applyProtection="1">
      <alignment horizontal="center" vertical="center" wrapText="1"/>
      <protection/>
    </xf>
    <xf numFmtId="49" fontId="4" fillId="34" borderId="10" xfId="56" applyNumberFormat="1" applyFont="1" applyFill="1" applyBorder="1" applyAlignment="1" applyProtection="1">
      <alignment horizontal="left" vertical="center" wrapText="1"/>
      <protection/>
    </xf>
    <xf numFmtId="49" fontId="4" fillId="35" borderId="10" xfId="56" applyNumberFormat="1" applyFont="1" applyFill="1" applyBorder="1" applyAlignment="1" applyProtection="1">
      <alignment horizontal="left" vertical="center" wrapText="1"/>
      <protection locked="0"/>
    </xf>
    <xf numFmtId="174" fontId="2" fillId="34" borderId="10" xfId="56" applyNumberFormat="1" applyFont="1" applyFill="1" applyBorder="1" applyAlignment="1" applyProtection="1">
      <alignment horizontal="right" vertical="center"/>
      <protection locked="0"/>
    </xf>
    <xf numFmtId="174" fontId="2" fillId="35" borderId="10" xfId="56" applyNumberFormat="1" applyFont="1" applyFill="1" applyBorder="1" applyAlignment="1" applyProtection="1">
      <alignment horizontal="right" vertical="center"/>
      <protection/>
    </xf>
    <xf numFmtId="0" fontId="2" fillId="34" borderId="10" xfId="56" applyFill="1" applyBorder="1" applyAlignment="1" applyProtection="1">
      <alignment horizontal="left" vertical="center" wrapText="1"/>
      <protection locked="0"/>
    </xf>
    <xf numFmtId="49" fontId="2" fillId="34" borderId="0" xfId="56" applyNumberFormat="1" applyFill="1">
      <alignment/>
      <protection/>
    </xf>
    <xf numFmtId="0" fontId="12" fillId="34" borderId="0" xfId="56" applyFont="1" applyFill="1" applyBorder="1" applyAlignment="1" applyProtection="1">
      <alignment wrapText="1"/>
      <protection/>
    </xf>
    <xf numFmtId="0" fontId="13" fillId="34" borderId="0" xfId="56" applyFont="1" applyFill="1" applyBorder="1" applyAlignment="1" applyProtection="1">
      <alignment wrapText="1"/>
      <protection/>
    </xf>
    <xf numFmtId="174" fontId="14" fillId="34" borderId="0" xfId="56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/>
    </xf>
    <xf numFmtId="0" fontId="2" fillId="34" borderId="0" xfId="56" applyFill="1" applyBorder="1">
      <alignment/>
      <protection/>
    </xf>
    <xf numFmtId="0" fontId="2" fillId="34" borderId="0" xfId="53" applyFill="1">
      <alignment/>
      <protection/>
    </xf>
    <xf numFmtId="49" fontId="2" fillId="34" borderId="0" xfId="53" applyNumberFormat="1" applyFont="1" applyFill="1" applyBorder="1" applyAlignment="1" applyProtection="1">
      <alignment horizontal="center" vertical="top"/>
      <protection/>
    </xf>
    <xf numFmtId="0" fontId="2" fillId="34" borderId="11" xfId="56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justify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7" fillId="34" borderId="0" xfId="53" applyFont="1" applyFill="1" applyBorder="1" applyAlignment="1">
      <alignment vertical="top" wrapText="1"/>
      <protection/>
    </xf>
    <xf numFmtId="0" fontId="0" fillId="34" borderId="0" xfId="0" applyFill="1" applyBorder="1" applyAlignment="1">
      <alignment/>
    </xf>
    <xf numFmtId="0" fontId="7" fillId="34" borderId="0" xfId="56" applyFont="1" applyFill="1">
      <alignment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" fillId="34" borderId="0" xfId="53" applyFont="1" applyFill="1" applyBorder="1" applyAlignment="1">
      <alignment vertical="center" wrapText="1"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4" fillId="34" borderId="0" xfId="53" applyFont="1" applyFill="1" applyBorder="1" applyAlignment="1" applyProtection="1">
      <alignment horizontal="center" vertical="top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9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40" fillId="34" borderId="0" xfId="0" applyFont="1" applyFill="1" applyAlignment="1">
      <alignment/>
    </xf>
    <xf numFmtId="0" fontId="35" fillId="35" borderId="11" xfId="53" applyFont="1" applyFill="1" applyBorder="1" applyAlignment="1" applyProtection="1">
      <alignment horizontal="center"/>
      <protection locked="0"/>
    </xf>
    <xf numFmtId="0" fontId="35" fillId="35" borderId="11" xfId="53" applyNumberFormat="1" applyFont="1" applyFill="1" applyBorder="1" applyAlignment="1" applyProtection="1">
      <alignment horizontal="center" wrapText="1"/>
      <protection locked="0"/>
    </xf>
    <xf numFmtId="0" fontId="72" fillId="35" borderId="10" xfId="42" applyFill="1" applyBorder="1" applyAlignment="1" applyProtection="1">
      <alignment horizontal="center" vertical="center"/>
      <protection/>
    </xf>
    <xf numFmtId="175" fontId="32" fillId="34" borderId="10" xfId="0" applyNumberFormat="1" applyFont="1" applyFill="1" applyBorder="1" applyAlignment="1" applyProtection="1">
      <alignment horizontal="center" vertical="center" wrapText="1"/>
      <protection/>
    </xf>
    <xf numFmtId="175" fontId="32" fillId="34" borderId="10" xfId="0" applyNumberFormat="1" applyFont="1" applyFill="1" applyBorder="1" applyAlignment="1" applyProtection="1">
      <alignment horizontal="center" vertical="center"/>
      <protection/>
    </xf>
    <xf numFmtId="0" fontId="18" fillId="34" borderId="0" xfId="54" applyFont="1" applyFill="1" applyAlignment="1">
      <alignment horizontal="center"/>
      <protection/>
    </xf>
    <xf numFmtId="0" fontId="10" fillId="34" borderId="0" xfId="54" applyFont="1" applyFill="1" applyAlignment="1">
      <alignment horizontal="center"/>
      <protection/>
    </xf>
    <xf numFmtId="0" fontId="2" fillId="34" borderId="0" xfId="54" applyFill="1">
      <alignment/>
      <protection/>
    </xf>
    <xf numFmtId="0" fontId="2" fillId="34" borderId="0" xfId="54" applyFont="1" applyFill="1">
      <alignment/>
      <protection/>
    </xf>
    <xf numFmtId="0" fontId="2" fillId="34" borderId="0" xfId="54" applyFill="1" applyAlignment="1">
      <alignment horizontal="center" vertical="top" wrapText="1"/>
      <protection/>
    </xf>
    <xf numFmtId="0" fontId="2" fillId="34" borderId="0" xfId="54" applyFill="1" applyAlignment="1">
      <alignment horizontal="center" vertical="top"/>
      <protection/>
    </xf>
    <xf numFmtId="0" fontId="11" fillId="34" borderId="0" xfId="54" applyFont="1" applyFill="1" applyAlignment="1">
      <alignment horizontal="right"/>
      <protection/>
    </xf>
    <xf numFmtId="0" fontId="21" fillId="34" borderId="0" xfId="54" applyFont="1" applyFill="1" applyBorder="1" applyAlignment="1" applyProtection="1">
      <alignment horizontal="center"/>
      <protection/>
    </xf>
    <xf numFmtId="0" fontId="4" fillId="34" borderId="0" xfId="54" applyFont="1" applyFill="1" applyBorder="1" applyAlignment="1" applyProtection="1">
      <alignment horizontal="center" vertical="top" wrapText="1"/>
      <protection/>
    </xf>
    <xf numFmtId="0" fontId="20" fillId="34" borderId="0" xfId="53" applyNumberFormat="1" applyFont="1" applyFill="1" applyBorder="1" applyAlignment="1" applyProtection="1">
      <alignment horizontal="center" wrapText="1"/>
      <protection/>
    </xf>
    <xf numFmtId="0" fontId="5" fillId="34" borderId="0" xfId="54" applyFont="1" applyFill="1" applyAlignment="1">
      <alignment horizontal="center" vertical="center"/>
      <protection/>
    </xf>
    <xf numFmtId="0" fontId="5" fillId="34" borderId="0" xfId="54" applyFont="1" applyFill="1" applyAlignment="1">
      <alignment vertical="center"/>
      <protection/>
    </xf>
    <xf numFmtId="0" fontId="2" fillId="34" borderId="0" xfId="54" applyFill="1" applyBorder="1">
      <alignment/>
      <protection/>
    </xf>
    <xf numFmtId="0" fontId="6" fillId="34" borderId="0" xfId="54" applyFont="1" applyFill="1" applyBorder="1" applyAlignment="1">
      <alignment horizontal="right" wrapText="1"/>
      <protection/>
    </xf>
    <xf numFmtId="0" fontId="6" fillId="34" borderId="0" xfId="54" applyFont="1" applyFill="1" applyBorder="1" applyAlignment="1">
      <alignment horizontal="left" wrapText="1"/>
      <protection/>
    </xf>
    <xf numFmtId="0" fontId="15" fillId="34" borderId="0" xfId="54" applyFont="1" applyFill="1" applyBorder="1">
      <alignment/>
      <protection/>
    </xf>
    <xf numFmtId="0" fontId="15" fillId="34" borderId="0" xfId="54" applyFont="1" applyFill="1">
      <alignment/>
      <protection/>
    </xf>
    <xf numFmtId="49" fontId="6" fillId="34" borderId="0" xfId="54" applyNumberFormat="1" applyFont="1" applyFill="1" applyBorder="1" applyAlignment="1" applyProtection="1">
      <alignment horizontal="right" wrapText="1"/>
      <protection/>
    </xf>
    <xf numFmtId="0" fontId="2" fillId="34" borderId="0" xfId="54" applyFont="1" applyFill="1" applyBorder="1" applyAlignment="1">
      <alignment vertical="center" wrapText="1"/>
      <protection/>
    </xf>
    <xf numFmtId="0" fontId="86" fillId="34" borderId="0" xfId="54" applyFont="1" applyFill="1">
      <alignment/>
      <protection/>
    </xf>
    <xf numFmtId="175" fontId="86" fillId="34" borderId="0" xfId="56" applyNumberFormat="1" applyFont="1" applyFill="1" applyAlignment="1">
      <alignment horizontal="center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3" xfId="54" applyFont="1" applyFill="1" applyBorder="1" applyAlignment="1">
      <alignment horizontal="center" vertical="center" wrapText="1"/>
      <protection/>
    </xf>
    <xf numFmtId="0" fontId="4" fillId="34" borderId="10" xfId="54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center"/>
      <protection/>
    </xf>
    <xf numFmtId="0" fontId="9" fillId="34" borderId="10" xfId="54" applyFont="1" applyFill="1" applyBorder="1" applyAlignment="1" applyProtection="1">
      <alignment horizontal="left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177" fontId="4" fillId="35" borderId="10" xfId="54" applyNumberFormat="1" applyFont="1" applyFill="1" applyBorder="1" applyAlignment="1" applyProtection="1">
      <alignment/>
      <protection/>
    </xf>
    <xf numFmtId="3" fontId="4" fillId="35" borderId="10" xfId="54" applyNumberFormat="1" applyFont="1" applyFill="1" applyBorder="1" applyAlignment="1" applyProtection="1">
      <alignment/>
      <protection/>
    </xf>
    <xf numFmtId="49" fontId="16" fillId="35" borderId="10" xfId="0" applyNumberFormat="1" applyFont="1" applyFill="1" applyBorder="1" applyAlignment="1" applyProtection="1">
      <alignment horizontal="center" vertical="center" wrapText="1"/>
      <protection/>
    </xf>
    <xf numFmtId="175" fontId="32" fillId="34" borderId="10" xfId="0" applyNumberFormat="1" applyFont="1" applyFill="1" applyBorder="1" applyAlignment="1" applyProtection="1">
      <alignment horizontal="right"/>
      <protection/>
    </xf>
    <xf numFmtId="0" fontId="2" fillId="34" borderId="14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177" fontId="4" fillId="34" borderId="14" xfId="54" applyNumberFormat="1" applyFont="1" applyFill="1" applyBorder="1" applyAlignment="1" applyProtection="1">
      <alignment/>
      <protection locked="0"/>
    </xf>
    <xf numFmtId="3" fontId="4" fillId="34" borderId="14" xfId="54" applyNumberFormat="1" applyFont="1" applyFill="1" applyBorder="1" applyAlignment="1" applyProtection="1">
      <alignment/>
      <protection locked="0"/>
    </xf>
    <xf numFmtId="174" fontId="4" fillId="35" borderId="14" xfId="54" applyNumberFormat="1" applyFont="1" applyFill="1" applyBorder="1" applyAlignment="1" applyProtection="1">
      <alignment/>
      <protection/>
    </xf>
    <xf numFmtId="0" fontId="16" fillId="35" borderId="15" xfId="0" applyNumberFormat="1" applyFont="1" applyFill="1" applyBorder="1" applyAlignment="1" applyProtection="1">
      <alignment horizontal="center" vertical="center" wrapText="1"/>
      <protection/>
    </xf>
    <xf numFmtId="49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6" fillId="35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4" applyNumberFormat="1" applyFont="1" applyFill="1" applyBorder="1" applyAlignment="1" applyProtection="1">
      <alignment horizontal="center" vertical="center" wrapText="1"/>
      <protection locked="0"/>
    </xf>
    <xf numFmtId="177" fontId="4" fillId="34" borderId="10" xfId="54" applyNumberFormat="1" applyFont="1" applyFill="1" applyBorder="1" applyAlignment="1" applyProtection="1">
      <alignment/>
      <protection locked="0"/>
    </xf>
    <xf numFmtId="3" fontId="4" fillId="34" borderId="10" xfId="54" applyNumberFormat="1" applyFont="1" applyFill="1" applyBorder="1" applyAlignment="1" applyProtection="1">
      <alignment/>
      <protection locked="0"/>
    </xf>
    <xf numFmtId="0" fontId="16" fillId="35" borderId="17" xfId="0" applyNumberFormat="1" applyFont="1" applyFill="1" applyBorder="1" applyAlignment="1" applyProtection="1">
      <alignment horizontal="center" vertical="center" wrapText="1"/>
      <protection/>
    </xf>
    <xf numFmtId="49" fontId="16" fillId="35" borderId="18" xfId="0" applyNumberFormat="1" applyFont="1" applyFill="1" applyBorder="1" applyAlignment="1" applyProtection="1">
      <alignment horizontal="center" vertical="center" wrapText="1"/>
      <protection/>
    </xf>
    <xf numFmtId="0" fontId="16" fillId="35" borderId="19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54" applyFont="1" applyFill="1" applyBorder="1" applyAlignment="1">
      <alignment wrapText="1"/>
      <protection/>
    </xf>
    <xf numFmtId="0" fontId="4" fillId="34" borderId="10" xfId="54" applyFont="1" applyFill="1" applyBorder="1" applyAlignment="1" applyProtection="1">
      <alignment horizontal="center" vertical="center"/>
      <protection/>
    </xf>
    <xf numFmtId="0" fontId="16" fillId="34" borderId="10" xfId="54" applyFont="1" applyFill="1" applyBorder="1" applyAlignment="1" applyProtection="1">
      <alignment horizontal="center" vertical="center"/>
      <protection/>
    </xf>
    <xf numFmtId="0" fontId="2" fillId="34" borderId="10" xfId="54" applyFont="1" applyFill="1" applyBorder="1" applyAlignment="1">
      <alignment horizontal="left" wrapText="1"/>
      <protection/>
    </xf>
    <xf numFmtId="49" fontId="2" fillId="34" borderId="14" xfId="54" applyNumberFormat="1" applyFont="1" applyFill="1" applyBorder="1" applyAlignment="1">
      <alignment horizontal="center" vertical="center" wrapText="1"/>
      <protection/>
    </xf>
    <xf numFmtId="49" fontId="2" fillId="34" borderId="10" xfId="54" applyNumberFormat="1" applyFont="1" applyFill="1" applyBorder="1" applyAlignment="1">
      <alignment horizontal="center" vertical="center" wrapText="1"/>
      <protection/>
    </xf>
    <xf numFmtId="0" fontId="2" fillId="34" borderId="10" xfId="54" applyFont="1" applyFill="1" applyBorder="1" applyAlignment="1">
      <alignment horizontal="left" wrapText="1"/>
      <protection/>
    </xf>
    <xf numFmtId="0" fontId="27" fillId="34" borderId="10" xfId="54" applyFont="1" applyFill="1" applyBorder="1" applyAlignment="1">
      <alignment horizontal="left" wrapText="1"/>
      <protection/>
    </xf>
    <xf numFmtId="49" fontId="27" fillId="34" borderId="10" xfId="54" applyNumberFormat="1" applyFont="1" applyFill="1" applyBorder="1" applyAlignment="1" applyProtection="1">
      <alignment horizontal="center" vertical="center" wrapText="1"/>
      <protection locked="0"/>
    </xf>
    <xf numFmtId="49" fontId="27" fillId="34" borderId="14" xfId="54" applyNumberFormat="1" applyFont="1" applyFill="1" applyBorder="1" applyAlignment="1">
      <alignment horizontal="center" vertical="center" wrapText="1"/>
      <protection/>
    </xf>
    <xf numFmtId="0" fontId="9" fillId="34" borderId="10" xfId="54" applyFont="1" applyFill="1" applyBorder="1" applyAlignment="1">
      <alignment horizontal="left" wrapText="1"/>
      <protection/>
    </xf>
    <xf numFmtId="177" fontId="4" fillId="34" borderId="10" xfId="54" applyNumberFormat="1" applyFont="1" applyFill="1" applyBorder="1" applyAlignment="1" applyProtection="1">
      <alignment horizontal="center" vertical="center"/>
      <protection/>
    </xf>
    <xf numFmtId="0" fontId="9" fillId="34" borderId="10" xfId="54" applyFont="1" applyFill="1" applyBorder="1" applyAlignment="1">
      <alignment horizontal="left" vertical="center" wrapText="1" indent="1"/>
      <protection/>
    </xf>
    <xf numFmtId="0" fontId="9" fillId="34" borderId="10" xfId="54" applyFont="1" applyFill="1" applyBorder="1" applyAlignment="1">
      <alignment horizontal="center" vertical="center" wrapText="1"/>
      <protection/>
    </xf>
    <xf numFmtId="0" fontId="17" fillId="34" borderId="0" xfId="54" applyFont="1" applyFill="1">
      <alignment/>
      <protection/>
    </xf>
    <xf numFmtId="0" fontId="4" fillId="34" borderId="12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0" fontId="4" fillId="34" borderId="0" xfId="54" applyFont="1" applyFill="1" applyBorder="1" applyAlignment="1" applyProtection="1">
      <alignment horizontal="left" vertical="top" wrapText="1"/>
      <protection/>
    </xf>
    <xf numFmtId="0" fontId="17" fillId="34" borderId="0" xfId="54" applyFont="1" applyFill="1" applyProtection="1">
      <alignment/>
      <protection/>
    </xf>
    <xf numFmtId="0" fontId="12" fillId="34" borderId="0" xfId="54" applyFont="1" applyFill="1" applyBorder="1" applyAlignment="1" applyProtection="1">
      <alignment wrapText="1"/>
      <protection/>
    </xf>
    <xf numFmtId="0" fontId="13" fillId="34" borderId="0" xfId="54" applyFont="1" applyFill="1" applyBorder="1" applyAlignment="1" applyProtection="1">
      <alignment wrapText="1"/>
      <protection/>
    </xf>
    <xf numFmtId="174" fontId="14" fillId="34" borderId="0" xfId="54" applyNumberFormat="1" applyFont="1" applyFill="1" applyBorder="1" applyAlignment="1" applyProtection="1">
      <alignment horizontal="center" vertical="center"/>
      <protection/>
    </xf>
    <xf numFmtId="0" fontId="2" fillId="34" borderId="0" xfId="53" applyFont="1" applyFill="1" applyBorder="1" applyAlignment="1">
      <alignment/>
      <protection/>
    </xf>
    <xf numFmtId="0" fontId="2" fillId="34" borderId="0" xfId="54" applyFill="1" applyBorder="1" applyProtection="1">
      <alignment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4" applyFill="1" applyProtection="1">
      <alignment/>
      <protection/>
    </xf>
    <xf numFmtId="49" fontId="2" fillId="34" borderId="0" xfId="53" applyNumberFormat="1" applyFont="1" applyFill="1" applyAlignment="1">
      <alignment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0" xfId="53" applyFont="1" applyFill="1">
      <alignment/>
      <protection/>
    </xf>
    <xf numFmtId="0" fontId="2" fillId="34" borderId="0" xfId="53" applyFont="1" applyFill="1" applyBorder="1" applyAlignment="1">
      <alignment vertical="top"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>
      <alignment horizontal="center" vertical="top"/>
      <protection/>
    </xf>
    <xf numFmtId="49" fontId="7" fillId="34" borderId="0" xfId="53" applyNumberFormat="1" applyFont="1" applyFill="1" applyBorder="1" applyAlignment="1" applyProtection="1">
      <alignment horizontal="center" vertical="justify"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0" xfId="54" applyFill="1" applyBorder="1" applyAlignment="1" applyProtection="1">
      <alignment horizontal="center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Alignment="1" applyProtection="1">
      <alignment/>
      <protection/>
    </xf>
    <xf numFmtId="0" fontId="7" fillId="34" borderId="0" xfId="54" applyFont="1" applyFill="1">
      <alignment/>
      <protection/>
    </xf>
    <xf numFmtId="0" fontId="7" fillId="34" borderId="0" xfId="54" applyFont="1" applyFill="1" applyProtection="1">
      <alignment/>
      <protection/>
    </xf>
    <xf numFmtId="174" fontId="14" fillId="34" borderId="0" xfId="54" applyNumberFormat="1" applyFont="1" applyFill="1" applyBorder="1" applyProtection="1">
      <alignment/>
      <protection/>
    </xf>
    <xf numFmtId="0" fontId="2" fillId="34" borderId="0" xfId="56" applyFont="1" applyFill="1" applyAlignment="1">
      <alignment wrapText="1"/>
      <protection/>
    </xf>
    <xf numFmtId="0" fontId="2" fillId="34" borderId="0" xfId="56" applyFill="1" applyAlignment="1">
      <alignment wrapText="1"/>
      <protection/>
    </xf>
    <xf numFmtId="0" fontId="37" fillId="34" borderId="0" xfId="56" applyFont="1" applyFill="1">
      <alignment/>
      <protection/>
    </xf>
    <xf numFmtId="174" fontId="9" fillId="35" borderId="10" xfId="56" applyNumberFormat="1" applyFont="1" applyFill="1" applyBorder="1" applyAlignment="1">
      <alignment horizontal="center"/>
      <protection/>
    </xf>
    <xf numFmtId="174" fontId="9" fillId="35" borderId="10" xfId="56" applyNumberFormat="1" applyFont="1" applyFill="1" applyBorder="1" applyAlignment="1">
      <alignment horizontal="center" vertical="center"/>
      <protection/>
    </xf>
    <xf numFmtId="175" fontId="9" fillId="35" borderId="10" xfId="56" applyNumberFormat="1" applyFont="1" applyFill="1" applyBorder="1" applyAlignment="1">
      <alignment horizontal="right"/>
      <protection/>
    </xf>
    <xf numFmtId="174" fontId="9" fillId="35" borderId="10" xfId="56" applyNumberFormat="1" applyFont="1" applyFill="1" applyBorder="1" applyAlignment="1">
      <alignment horizontal="right" vertical="center"/>
      <protection/>
    </xf>
    <xf numFmtId="174" fontId="9" fillId="35" borderId="10" xfId="56" applyNumberFormat="1" applyFont="1" applyFill="1" applyBorder="1" applyAlignment="1" applyProtection="1">
      <alignment horizontal="center"/>
      <protection/>
    </xf>
    <xf numFmtId="175" fontId="9" fillId="34" borderId="0" xfId="56" applyNumberFormat="1" applyFont="1" applyFill="1">
      <alignment/>
      <protection/>
    </xf>
    <xf numFmtId="175" fontId="16" fillId="35" borderId="10" xfId="0" applyNumberFormat="1" applyFont="1" applyFill="1" applyBorder="1" applyAlignment="1" applyProtection="1">
      <alignment horizontal="center" vertical="center" wrapText="1"/>
      <protection/>
    </xf>
    <xf numFmtId="49" fontId="2" fillId="34" borderId="10" xfId="56" applyNumberFormat="1" applyFill="1" applyBorder="1" applyAlignment="1" applyProtection="1">
      <alignment horizontal="left" vertical="center" wrapText="1"/>
      <protection/>
    </xf>
    <xf numFmtId="175" fontId="2" fillId="34" borderId="10" xfId="56" applyNumberFormat="1" applyFont="1" applyFill="1" applyBorder="1" applyAlignment="1" applyProtection="1">
      <alignment horizontal="right" vertical="center"/>
      <protection/>
    </xf>
    <xf numFmtId="175" fontId="2" fillId="34" borderId="10" xfId="56" applyNumberFormat="1" applyFont="1" applyFill="1" applyBorder="1" applyAlignment="1" applyProtection="1">
      <alignment horizontal="right" vertical="center"/>
      <protection locked="0"/>
    </xf>
    <xf numFmtId="0" fontId="2" fillId="34" borderId="10" xfId="56" applyNumberFormat="1" applyFill="1" applyBorder="1" applyAlignment="1" applyProtection="1">
      <alignment horizontal="left" vertical="center" wrapText="1"/>
      <protection locked="0"/>
    </xf>
    <xf numFmtId="0" fontId="7" fillId="34" borderId="0" xfId="56" applyFont="1" applyFill="1" applyAlignment="1">
      <alignment wrapText="1"/>
      <protection/>
    </xf>
    <xf numFmtId="0" fontId="2" fillId="34" borderId="0" xfId="56" applyFont="1" applyFill="1" applyBorder="1" applyAlignment="1" applyProtection="1">
      <alignment vertical="center" wrapText="1"/>
      <protection/>
    </xf>
    <xf numFmtId="0" fontId="2" fillId="34" borderId="0" xfId="56" applyFill="1" applyBorder="1" applyProtection="1">
      <alignment/>
      <protection/>
    </xf>
    <xf numFmtId="0" fontId="2" fillId="34" borderId="0" xfId="53" applyFont="1" applyFill="1" applyBorder="1" applyAlignment="1" applyProtection="1">
      <alignment horizontal="center" vertical="top"/>
      <protection/>
    </xf>
    <xf numFmtId="0" fontId="2" fillId="34" borderId="0" xfId="53" applyFont="1" applyFill="1" applyBorder="1" applyAlignment="1" applyProtection="1">
      <alignment horizontal="center" vertical="top" wrapText="1"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56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right" wrapText="1"/>
      <protection/>
    </xf>
    <xf numFmtId="49" fontId="2" fillId="34" borderId="0" xfId="53" applyNumberFormat="1" applyFont="1" applyFill="1" applyBorder="1" applyAlignment="1" applyProtection="1">
      <alignment horizontal="center"/>
      <protection/>
    </xf>
    <xf numFmtId="0" fontId="2" fillId="34" borderId="0" xfId="56" applyFill="1" applyBorder="1" applyAlignment="1" applyProtection="1">
      <alignment horizontal="center"/>
      <protection/>
    </xf>
    <xf numFmtId="0" fontId="2" fillId="34" borderId="0" xfId="56" applyFill="1" applyAlignment="1">
      <alignment horizontal="center"/>
      <protection/>
    </xf>
    <xf numFmtId="174" fontId="9" fillId="35" borderId="10" xfId="56" applyNumberFormat="1" applyFont="1" applyFill="1" applyBorder="1" applyAlignment="1" applyProtection="1">
      <alignment horizontal="center" vertical="center"/>
      <protection/>
    </xf>
    <xf numFmtId="174" fontId="9" fillId="35" borderId="10" xfId="56" applyNumberFormat="1" applyFont="1" applyFill="1" applyBorder="1" applyAlignment="1" applyProtection="1">
      <alignment horizontal="right" vertical="center"/>
      <protection/>
    </xf>
    <xf numFmtId="0" fontId="39" fillId="34" borderId="0" xfId="56" applyFont="1" applyFill="1">
      <alignment/>
      <protection/>
    </xf>
    <xf numFmtId="49" fontId="2" fillId="34" borderId="10" xfId="56" applyNumberFormat="1" applyFill="1" applyBorder="1" applyAlignment="1" applyProtection="1">
      <alignment horizontal="left" vertical="center" wrapText="1"/>
      <protection locked="0"/>
    </xf>
    <xf numFmtId="49" fontId="2" fillId="34" borderId="10" xfId="56" applyNumberFormat="1" applyFill="1" applyBorder="1" applyAlignment="1" applyProtection="1">
      <alignment horizontal="center" vertical="center" wrapText="1"/>
      <protection/>
    </xf>
    <xf numFmtId="0" fontId="2" fillId="34" borderId="10" xfId="56" applyNumberFormat="1" applyFill="1" applyBorder="1" applyAlignment="1" applyProtection="1">
      <alignment horizontal="center" vertical="center" wrapText="1"/>
      <protection/>
    </xf>
    <xf numFmtId="0" fontId="37" fillId="34" borderId="0" xfId="56" applyFont="1" applyFill="1" applyAlignment="1">
      <alignment horizontal="center"/>
      <protection/>
    </xf>
    <xf numFmtId="0" fontId="2" fillId="34" borderId="0" xfId="56" applyNumberFormat="1" applyFont="1" applyFill="1" applyAlignment="1">
      <alignment wrapText="1"/>
      <protection/>
    </xf>
    <xf numFmtId="0" fontId="2" fillId="34" borderId="0" xfId="56" applyFont="1" applyFill="1" applyAlignment="1">
      <alignment horizontal="center" wrapText="1"/>
      <protection/>
    </xf>
    <xf numFmtId="0" fontId="7" fillId="34" borderId="0" xfId="56" applyFont="1" applyFill="1" applyAlignment="1">
      <alignment horizontal="center"/>
      <protection/>
    </xf>
    <xf numFmtId="0" fontId="5" fillId="34" borderId="0" xfId="56" applyFont="1" applyFill="1" applyAlignment="1" applyProtection="1">
      <alignment horizontal="center" vertical="center"/>
      <protection/>
    </xf>
    <xf numFmtId="0" fontId="2" fillId="34" borderId="0" xfId="56" applyFont="1" applyFill="1" applyProtection="1">
      <alignment/>
      <protection/>
    </xf>
    <xf numFmtId="49" fontId="6" fillId="34" borderId="0" xfId="56" applyNumberFormat="1" applyFont="1" applyFill="1" applyBorder="1" applyAlignment="1" applyProtection="1">
      <alignment horizontal="center" wrapText="1"/>
      <protection/>
    </xf>
    <xf numFmtId="49" fontId="37" fillId="34" borderId="0" xfId="53" applyNumberFormat="1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/>
      <protection/>
    </xf>
    <xf numFmtId="0" fontId="37" fillId="34" borderId="0" xfId="56" applyFont="1" applyFill="1" applyBorder="1" applyAlignment="1" applyProtection="1">
      <alignment horizontal="center"/>
      <protection/>
    </xf>
    <xf numFmtId="0" fontId="37" fillId="34" borderId="0" xfId="53" applyFont="1" applyFill="1" applyBorder="1" applyAlignment="1" applyProtection="1">
      <alignment horizontal="center" vertical="top" wrapText="1"/>
      <protection/>
    </xf>
    <xf numFmtId="0" fontId="10" fillId="34" borderId="0" xfId="56" applyFont="1" applyFill="1" applyAlignment="1" applyProtection="1">
      <alignment horizontal="center"/>
      <protection/>
    </xf>
    <xf numFmtId="0" fontId="2" fillId="34" borderId="0" xfId="56" applyFill="1" applyAlignment="1" applyProtection="1">
      <alignment horizontal="center" vertical="top"/>
      <protection/>
    </xf>
    <xf numFmtId="0" fontId="5" fillId="34" borderId="0" xfId="56" applyFont="1" applyFill="1" applyAlignment="1" applyProtection="1">
      <alignment vertical="center"/>
      <protection/>
    </xf>
    <xf numFmtId="0" fontId="15" fillId="34" borderId="0" xfId="56" applyFont="1" applyFill="1" applyBorder="1" applyProtection="1">
      <alignment/>
      <protection/>
    </xf>
    <xf numFmtId="0" fontId="15" fillId="34" borderId="0" xfId="56" applyFont="1" applyFill="1" applyProtection="1">
      <alignment/>
      <protection/>
    </xf>
    <xf numFmtId="174" fontId="14" fillId="34" borderId="0" xfId="56" applyNumberFormat="1" applyFont="1" applyFill="1" applyBorder="1" applyProtection="1">
      <alignment/>
      <protection/>
    </xf>
    <xf numFmtId="0" fontId="37" fillId="34" borderId="0" xfId="56" applyFont="1" applyFill="1" applyProtection="1">
      <alignment/>
      <protection/>
    </xf>
    <xf numFmtId="49" fontId="41" fillId="34" borderId="0" xfId="55" applyNumberFormat="1" applyFont="1" applyFill="1" applyBorder="1" applyAlignment="1">
      <alignment horizontal="left"/>
      <protection/>
    </xf>
    <xf numFmtId="0" fontId="3" fillId="34" borderId="0" xfId="53" applyFont="1" applyFill="1" applyBorder="1" applyAlignment="1">
      <alignment horizontal="right"/>
      <protection/>
    </xf>
    <xf numFmtId="0" fontId="8" fillId="34" borderId="0" xfId="55" applyFont="1" applyFill="1" applyBorder="1" applyAlignment="1">
      <alignment horizontal="right" vertical="center" wrapText="1"/>
      <protection/>
    </xf>
    <xf numFmtId="0" fontId="2" fillId="34" borderId="0" xfId="62" applyFill="1">
      <alignment/>
      <protection/>
    </xf>
    <xf numFmtId="0" fontId="2" fillId="34" borderId="0" xfId="55" applyFont="1" applyFill="1" applyBorder="1" applyAlignment="1" applyProtection="1">
      <alignment horizontal="center" vertical="top" wrapText="1"/>
      <protection/>
    </xf>
    <xf numFmtId="0" fontId="2" fillId="34" borderId="12" xfId="55" applyFont="1" applyFill="1" applyBorder="1" applyAlignment="1" applyProtection="1">
      <alignment horizontal="center" vertical="top" wrapText="1"/>
      <protection/>
    </xf>
    <xf numFmtId="0" fontId="4" fillId="34" borderId="0" xfId="55" applyFont="1" applyFill="1" applyBorder="1" applyAlignment="1" applyProtection="1">
      <alignment vertical="top" wrapText="1"/>
      <protection/>
    </xf>
    <xf numFmtId="49" fontId="2" fillId="34" borderId="0" xfId="62" applyNumberFormat="1" applyFont="1" applyFill="1" applyAlignment="1">
      <alignment horizontal="center"/>
      <protection/>
    </xf>
    <xf numFmtId="0" fontId="4" fillId="34" borderId="0" xfId="55" applyFont="1" applyFill="1" applyBorder="1" applyAlignment="1" applyProtection="1">
      <alignment wrapText="1"/>
      <protection/>
    </xf>
    <xf numFmtId="0" fontId="5" fillId="34" borderId="0" xfId="62" applyFont="1" applyFill="1" applyAlignment="1">
      <alignment horizontal="center"/>
      <protection/>
    </xf>
    <xf numFmtId="0" fontId="8" fillId="34" borderId="0" xfId="62" applyFont="1" applyFill="1" applyAlignment="1">
      <alignment/>
      <protection/>
    </xf>
    <xf numFmtId="0" fontId="2" fillId="34" borderId="0" xfId="62" applyFont="1" applyFill="1" applyAlignment="1">
      <alignment horizontal="center"/>
      <protection/>
    </xf>
    <xf numFmtId="0" fontId="31" fillId="34" borderId="0" xfId="56" applyFont="1" applyFill="1" applyBorder="1" applyAlignment="1">
      <alignment horizontal="right" wrapText="1"/>
      <protection/>
    </xf>
    <xf numFmtId="0" fontId="2" fillId="34" borderId="0" xfId="62" applyFont="1" applyFill="1" applyAlignment="1">
      <alignment horizontal="right"/>
      <protection/>
    </xf>
    <xf numFmtId="0" fontId="43" fillId="34" borderId="0" xfId="62" applyFont="1" applyFill="1" applyBorder="1" applyAlignment="1">
      <alignment vertical="top"/>
      <protection/>
    </xf>
    <xf numFmtId="0" fontId="2" fillId="34" borderId="0" xfId="62" applyFill="1" applyBorder="1" applyAlignment="1">
      <alignment horizontal="right"/>
      <protection/>
    </xf>
    <xf numFmtId="49" fontId="9" fillId="34" borderId="10" xfId="62" applyNumberFormat="1" applyFont="1" applyFill="1" applyBorder="1" applyAlignment="1">
      <alignment horizont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76" fontId="2" fillId="36" borderId="10" xfId="62" applyNumberFormat="1" applyFont="1" applyFill="1" applyBorder="1" applyAlignment="1" applyProtection="1">
      <alignment horizontal="right" wrapText="1"/>
      <protection/>
    </xf>
    <xf numFmtId="0" fontId="2" fillId="34" borderId="10" xfId="55" applyFont="1" applyFill="1" applyBorder="1" applyAlignment="1">
      <alignment horizontal="left" vertical="center"/>
      <protection/>
    </xf>
    <xf numFmtId="175" fontId="36" fillId="35" borderId="10" xfId="55" applyNumberFormat="1" applyFont="1" applyFill="1" applyBorder="1" applyAlignment="1">
      <alignment horizontal="right" vertical="center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wrapText="1"/>
      <protection/>
    </xf>
    <xf numFmtId="0" fontId="2" fillId="34" borderId="10" xfId="62" applyFont="1" applyFill="1" applyBorder="1">
      <alignment/>
      <protection/>
    </xf>
    <xf numFmtId="0" fontId="46" fillId="34" borderId="10" xfId="62" applyFont="1" applyFill="1" applyBorder="1">
      <alignment/>
      <protection/>
    </xf>
    <xf numFmtId="0" fontId="46" fillId="34" borderId="10" xfId="62" applyFont="1" applyFill="1" applyBorder="1" applyAlignment="1">
      <alignment wrapText="1"/>
      <protection/>
    </xf>
    <xf numFmtId="0" fontId="2" fillId="34" borderId="0" xfId="55" applyFont="1" applyFill="1" applyBorder="1" applyAlignment="1">
      <alignment horizontal="center" vertical="center"/>
      <protection/>
    </xf>
    <xf numFmtId="175" fontId="2" fillId="34" borderId="10" xfId="62" applyNumberFormat="1" applyFont="1" applyFill="1" applyBorder="1" applyAlignment="1" applyProtection="1">
      <alignment horizontal="right" wrapText="1"/>
      <protection locked="0"/>
    </xf>
    <xf numFmtId="0" fontId="2" fillId="34" borderId="10" xfId="55" applyFont="1" applyFill="1" applyBorder="1" applyAlignment="1">
      <alignment horizontal="center"/>
      <protection/>
    </xf>
    <xf numFmtId="0" fontId="2" fillId="34" borderId="10" xfId="55" applyFont="1" applyFill="1" applyBorder="1" applyAlignment="1">
      <alignment horizontal="left"/>
      <protection/>
    </xf>
    <xf numFmtId="175" fontId="36" fillId="35" borderId="10" xfId="55" applyNumberFormat="1" applyFont="1" applyFill="1" applyBorder="1">
      <alignment/>
      <protection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175" fontId="2" fillId="36" borderId="10" xfId="62" applyNumberFormat="1" applyFont="1" applyFill="1" applyBorder="1" applyAlignment="1" applyProtection="1">
      <alignment horizontal="right" wrapText="1"/>
      <protection/>
    </xf>
    <xf numFmtId="4" fontId="2" fillId="36" borderId="10" xfId="62" applyNumberFormat="1" applyFont="1" applyFill="1" applyBorder="1" applyAlignment="1" applyProtection="1">
      <alignment horizontal="right" wrapText="1"/>
      <protection/>
    </xf>
    <xf numFmtId="0" fontId="27" fillId="34" borderId="10" xfId="62" applyFont="1" applyFill="1" applyBorder="1" applyAlignment="1">
      <alignment horizontal="center" vertical="center" wrapText="1"/>
      <protection/>
    </xf>
    <xf numFmtId="0" fontId="45" fillId="34" borderId="0" xfId="62" applyFont="1" applyFill="1">
      <alignment/>
      <protection/>
    </xf>
    <xf numFmtId="0" fontId="2" fillId="34" borderId="12" xfId="62" applyFill="1" applyBorder="1">
      <alignment/>
      <protection/>
    </xf>
    <xf numFmtId="0" fontId="2" fillId="34" borderId="0" xfId="62" applyFill="1" applyBorder="1">
      <alignment/>
      <protection/>
    </xf>
    <xf numFmtId="49" fontId="46" fillId="34" borderId="10" xfId="62" applyNumberFormat="1" applyFont="1" applyFill="1" applyBorder="1" applyAlignment="1">
      <alignment horizontal="center" vertical="center" wrapText="1"/>
      <protection/>
    </xf>
    <xf numFmtId="0" fontId="29" fillId="34" borderId="10" xfId="62" applyFont="1" applyFill="1" applyBorder="1" applyAlignment="1">
      <alignment horizontal="left" wrapText="1"/>
      <protection/>
    </xf>
    <xf numFmtId="0" fontId="29" fillId="34" borderId="10" xfId="62" applyFont="1" applyFill="1" applyBorder="1" applyAlignment="1">
      <alignment wrapText="1"/>
      <protection/>
    </xf>
    <xf numFmtId="0" fontId="9" fillId="34" borderId="10" xfId="62" applyFont="1" applyFill="1" applyBorder="1" applyAlignment="1">
      <alignment wrapText="1"/>
      <protection/>
    </xf>
    <xf numFmtId="49" fontId="2" fillId="34" borderId="10" xfId="62" applyNumberFormat="1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justify" wrapText="1"/>
      <protection/>
    </xf>
    <xf numFmtId="0" fontId="2" fillId="34" borderId="10" xfId="62" applyFont="1" applyFill="1" applyBorder="1" applyAlignment="1">
      <alignment horizontal="justify"/>
      <protection/>
    </xf>
    <xf numFmtId="0" fontId="2" fillId="34" borderId="10" xfId="62" applyFont="1" applyFill="1" applyBorder="1" applyAlignment="1">
      <alignment horizontal="left" wrapText="1"/>
      <protection/>
    </xf>
    <xf numFmtId="49" fontId="7" fillId="34" borderId="0" xfId="62" applyNumberFormat="1" applyFont="1" applyFill="1" applyBorder="1" applyAlignment="1">
      <alignment horizontal="center"/>
      <protection/>
    </xf>
    <xf numFmtId="0" fontId="7" fillId="34" borderId="0" xfId="62" applyFont="1" applyFill="1" applyBorder="1" applyAlignment="1">
      <alignment wrapText="1"/>
      <protection/>
    </xf>
    <xf numFmtId="0" fontId="7" fillId="34" borderId="0" xfId="62" applyFont="1" applyFill="1" applyBorder="1" applyAlignment="1">
      <alignment horizontal="center" wrapText="1"/>
      <protection/>
    </xf>
    <xf numFmtId="175" fontId="7" fillId="34" borderId="0" xfId="62" applyNumberFormat="1" applyFont="1" applyFill="1" applyBorder="1" applyAlignment="1">
      <alignment horizontal="right"/>
      <protection/>
    </xf>
    <xf numFmtId="0" fontId="2" fillId="34" borderId="0" xfId="62" applyFont="1" applyFill="1" applyBorder="1" applyAlignment="1">
      <alignment wrapText="1"/>
      <protection/>
    </xf>
    <xf numFmtId="0" fontId="2" fillId="34" borderId="0" xfId="62" applyFont="1" applyFill="1">
      <alignment/>
      <protection/>
    </xf>
    <xf numFmtId="0" fontId="2" fillId="34" borderId="0" xfId="55" applyFont="1" applyFill="1" applyBorder="1" applyAlignment="1">
      <alignment horizontal="center" vertical="top"/>
      <protection/>
    </xf>
    <xf numFmtId="49" fontId="2" fillId="34" borderId="0" xfId="55" applyNumberFormat="1" applyFont="1" applyFill="1" applyBorder="1" applyAlignment="1" applyProtection="1">
      <alignment wrapText="1"/>
      <protection/>
    </xf>
    <xf numFmtId="0" fontId="2" fillId="34" borderId="0" xfId="62" applyFill="1" applyAlignment="1">
      <alignment horizontal="center"/>
      <protection/>
    </xf>
    <xf numFmtId="0" fontId="2" fillId="34" borderId="0" xfId="62" applyFill="1" applyAlignment="1">
      <alignment horizontal="right"/>
      <protection/>
    </xf>
    <xf numFmtId="0" fontId="9" fillId="34" borderId="0" xfId="62" applyFont="1" applyFill="1">
      <alignment/>
      <protection/>
    </xf>
    <xf numFmtId="0" fontId="2" fillId="34" borderId="0" xfId="62" applyFill="1" applyProtection="1">
      <alignment/>
      <protection/>
    </xf>
    <xf numFmtId="0" fontId="2" fillId="34" borderId="0" xfId="62" applyFill="1" applyBorder="1" applyProtection="1">
      <alignment/>
      <protection/>
    </xf>
    <xf numFmtId="0" fontId="42" fillId="34" borderId="0" xfId="55" applyFont="1" applyFill="1" applyBorder="1" applyAlignment="1" applyProtection="1">
      <alignment vertical="top"/>
      <protection/>
    </xf>
    <xf numFmtId="49" fontId="42" fillId="34" borderId="0" xfId="55" applyNumberFormat="1" applyFont="1" applyFill="1" applyBorder="1" applyAlignment="1" applyProtection="1">
      <alignment wrapText="1"/>
      <protection/>
    </xf>
    <xf numFmtId="0" fontId="2" fillId="0" borderId="0" xfId="62" applyProtection="1">
      <alignment/>
      <protection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7" fillId="34" borderId="0" xfId="62" applyFont="1" applyFill="1" applyBorder="1" applyAlignment="1">
      <alignment horizontal="center"/>
      <protection/>
    </xf>
    <xf numFmtId="49" fontId="7" fillId="34" borderId="0" xfId="62" applyNumberFormat="1" applyFont="1" applyFill="1" applyAlignment="1" applyProtection="1">
      <alignment horizontal="center" wrapText="1"/>
      <protection locked="0"/>
    </xf>
    <xf numFmtId="0" fontId="7" fillId="34" borderId="0" xfId="55" applyFont="1" applyFill="1" applyBorder="1" applyAlignment="1">
      <alignment horizontal="center" vertical="top"/>
      <protection/>
    </xf>
    <xf numFmtId="0" fontId="7" fillId="34" borderId="0" xfId="55" applyFont="1" applyFill="1" applyBorder="1" applyAlignment="1">
      <alignment vertical="top"/>
      <protection/>
    </xf>
    <xf numFmtId="0" fontId="7" fillId="34" borderId="12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right" vertical="top"/>
      <protection/>
    </xf>
    <xf numFmtId="0" fontId="7" fillId="34" borderId="0" xfId="55" applyFont="1" applyFill="1" applyBorder="1" applyAlignment="1">
      <alignment horizontal="left" vertical="top"/>
      <protection/>
    </xf>
    <xf numFmtId="0" fontId="7" fillId="34" borderId="0" xfId="62" applyFont="1" applyFill="1" applyAlignment="1">
      <alignment horizontal="center"/>
      <protection/>
    </xf>
    <xf numFmtId="0" fontId="7" fillId="34" borderId="0" xfId="62" applyFont="1" applyFill="1" applyAlignment="1">
      <alignment horizontal="right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49" fontId="18" fillId="0" borderId="0" xfId="54" applyNumberFormat="1" applyFont="1" applyFill="1">
      <alignment/>
      <protection/>
    </xf>
    <xf numFmtId="0" fontId="3" fillId="0" borderId="0" xfId="53" applyFont="1" applyFill="1" applyBorder="1" applyAlignment="1">
      <alignment horizontal="center"/>
      <protection/>
    </xf>
    <xf numFmtId="176" fontId="2" fillId="34" borderId="10" xfId="62" applyNumberFormat="1" applyFont="1" applyFill="1" applyBorder="1" applyAlignment="1" applyProtection="1">
      <alignment horizontal="right" wrapText="1"/>
      <protection locked="0"/>
    </xf>
    <xf numFmtId="176" fontId="2" fillId="34" borderId="10" xfId="62" applyNumberFormat="1" applyFont="1" applyFill="1" applyBorder="1" applyAlignment="1" applyProtection="1">
      <alignment horizontal="right" wrapText="1"/>
      <protection locked="0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37" fillId="0" borderId="0" xfId="56" applyFont="1" applyAlignment="1">
      <alignment horizontal="center"/>
      <protection/>
    </xf>
    <xf numFmtId="49" fontId="2" fillId="0" borderId="10" xfId="56" applyNumberFormat="1" applyBorder="1" applyAlignment="1">
      <alignment horizontal="left" vertical="center" wrapText="1"/>
      <protection/>
    </xf>
    <xf numFmtId="175" fontId="2" fillId="0" borderId="10" xfId="56" applyNumberFormat="1" applyBorder="1" applyAlignment="1">
      <alignment horizontal="right" vertical="center"/>
      <protection/>
    </xf>
    <xf numFmtId="175" fontId="2" fillId="0" borderId="10" xfId="56" applyNumberFormat="1" applyBorder="1" applyAlignment="1" applyProtection="1">
      <alignment horizontal="right" vertical="center"/>
      <protection locked="0"/>
    </xf>
    <xf numFmtId="174" fontId="2" fillId="0" borderId="10" xfId="56" applyNumberFormat="1" applyBorder="1" applyAlignment="1" applyProtection="1">
      <alignment horizontal="right" vertical="center"/>
      <protection locked="0"/>
    </xf>
    <xf numFmtId="174" fontId="2" fillId="4" borderId="10" xfId="56" applyNumberFormat="1" applyFill="1" applyBorder="1" applyAlignment="1">
      <alignment horizontal="right" vertical="center"/>
      <protection/>
    </xf>
    <xf numFmtId="0" fontId="2" fillId="0" borderId="10" xfId="56" applyBorder="1" applyAlignment="1" applyProtection="1">
      <alignment horizontal="left" vertical="center" wrapText="1"/>
      <protection locked="0"/>
    </xf>
    <xf numFmtId="0" fontId="16" fillId="4" borderId="10" xfId="0" applyFont="1" applyFill="1" applyBorder="1" applyAlignment="1">
      <alignment horizontal="center" vertical="center" wrapText="1"/>
    </xf>
    <xf numFmtId="174" fontId="32" fillId="0" borderId="10" xfId="0" applyNumberFormat="1" applyFont="1" applyBorder="1" applyAlignment="1">
      <alignment horizontal="right"/>
    </xf>
    <xf numFmtId="49" fontId="2" fillId="0" borderId="10" xfId="56" applyNumberFormat="1" applyFont="1" applyBorder="1" applyAlignment="1">
      <alignment horizontal="left" vertical="center" wrapText="1"/>
      <protection/>
    </xf>
    <xf numFmtId="175" fontId="2" fillId="0" borderId="10" xfId="56" applyNumberFormat="1" applyFont="1" applyBorder="1" applyAlignment="1">
      <alignment horizontal="right" vertical="center"/>
      <protection/>
    </xf>
    <xf numFmtId="49" fontId="2" fillId="0" borderId="10" xfId="56" applyNumberFormat="1" applyFont="1" applyBorder="1" applyAlignment="1" applyProtection="1">
      <alignment horizontal="left" vertical="center" wrapText="1"/>
      <protection locked="0"/>
    </xf>
    <xf numFmtId="174" fontId="2" fillId="4" borderId="10" xfId="56" applyNumberFormat="1" applyFont="1" applyFill="1" applyBorder="1" applyAlignment="1">
      <alignment horizontal="right" vertical="center"/>
      <protection/>
    </xf>
    <xf numFmtId="0" fontId="2" fillId="0" borderId="10" xfId="56" applyFont="1" applyBorder="1" applyAlignment="1" applyProtection="1">
      <alignment horizontal="left" vertical="center" wrapText="1"/>
      <protection locked="0"/>
    </xf>
    <xf numFmtId="0" fontId="16" fillId="35" borderId="10" xfId="0" applyFont="1" applyFill="1" applyBorder="1" applyAlignment="1">
      <alignment horizontal="center" vertical="center" wrapText="1"/>
    </xf>
    <xf numFmtId="0" fontId="42" fillId="0" borderId="20" xfId="61" applyFont="1" applyBorder="1" applyAlignment="1" applyProtection="1">
      <alignment horizontal="left" vertical="center" wrapText="1"/>
      <protection locked="0"/>
    </xf>
    <xf numFmtId="0" fontId="2" fillId="0" borderId="10" xfId="56" applyNumberFormat="1" applyFont="1" applyBorder="1" applyAlignment="1" applyProtection="1">
      <alignment horizontal="left" vertical="center" wrapText="1"/>
      <protection locked="0"/>
    </xf>
    <xf numFmtId="0" fontId="42" fillId="0" borderId="10" xfId="61" applyFont="1" applyBorder="1" applyAlignment="1" applyProtection="1">
      <alignment horizontal="left" vertical="center" wrapText="1"/>
      <protection locked="0"/>
    </xf>
    <xf numFmtId="0" fontId="2" fillId="0" borderId="21" xfId="56" applyNumberFormat="1" applyBorder="1" applyAlignment="1" applyProtection="1">
      <alignment horizontal="left" vertical="center" wrapText="1"/>
      <protection locked="0"/>
    </xf>
    <xf numFmtId="0" fontId="42" fillId="37" borderId="10" xfId="0" applyFont="1" applyFill="1" applyBorder="1" applyAlignment="1" applyProtection="1">
      <alignment vertical="center" wrapText="1"/>
      <protection locked="0"/>
    </xf>
    <xf numFmtId="0" fontId="2" fillId="0" borderId="20" xfId="56" applyNumberFormat="1" applyBorder="1" applyAlignment="1" applyProtection="1">
      <alignment horizontal="left" vertical="center" wrapText="1"/>
      <protection locked="0"/>
    </xf>
    <xf numFmtId="0" fontId="49" fillId="0" borderId="10" xfId="61" applyFont="1" applyBorder="1" applyAlignment="1" applyProtection="1">
      <alignment horizontal="left" vertical="center" wrapText="1"/>
      <protection locked="0"/>
    </xf>
    <xf numFmtId="0" fontId="2" fillId="0" borderId="20" xfId="56" applyBorder="1" applyAlignment="1" applyProtection="1">
      <alignment horizontal="left" vertical="center" wrapText="1"/>
      <protection locked="0"/>
    </xf>
    <xf numFmtId="0" fontId="2" fillId="0" borderId="20" xfId="56" applyFont="1" applyBorder="1" applyAlignment="1" applyProtection="1">
      <alignment horizontal="left" vertical="center" wrapText="1"/>
      <protection locked="0"/>
    </xf>
    <xf numFmtId="0" fontId="43" fillId="0" borderId="10" xfId="56" applyFont="1" applyBorder="1" applyAlignment="1" applyProtection="1">
      <alignment horizontal="left" vertical="center" wrapText="1"/>
      <protection locked="0"/>
    </xf>
    <xf numFmtId="0" fontId="2" fillId="0" borderId="22" xfId="56" applyNumberFormat="1" applyBorder="1" applyAlignment="1" applyProtection="1">
      <alignment horizontal="left" vertical="center" wrapText="1"/>
      <protection locked="0"/>
    </xf>
    <xf numFmtId="0" fontId="49" fillId="37" borderId="10" xfId="0" applyFont="1" applyFill="1" applyBorder="1" applyAlignment="1" applyProtection="1">
      <alignment horizontal="center" vertical="center" wrapText="1"/>
      <protection locked="0"/>
    </xf>
    <xf numFmtId="0" fontId="42" fillId="0" borderId="10" xfId="61" applyFont="1" applyBorder="1" applyAlignment="1" applyProtection="1">
      <alignment horizontal="center" vertical="center" wrapText="1"/>
      <protection locked="0"/>
    </xf>
    <xf numFmtId="0" fontId="2" fillId="0" borderId="20" xfId="56" applyNumberFormat="1" applyFont="1" applyBorder="1" applyAlignment="1" applyProtection="1">
      <alignment horizontal="left" vertical="center" wrapText="1"/>
      <protection locked="0"/>
    </xf>
    <xf numFmtId="0" fontId="43" fillId="37" borderId="10" xfId="0" applyFont="1" applyFill="1" applyBorder="1" applyAlignment="1" applyProtection="1">
      <alignment horizontal="left" vertical="center" wrapText="1"/>
      <protection locked="0"/>
    </xf>
    <xf numFmtId="0" fontId="2" fillId="0" borderId="23" xfId="56" applyNumberFormat="1" applyBorder="1" applyAlignment="1" applyProtection="1">
      <alignment horizontal="left" vertical="center" wrapText="1"/>
      <protection locked="0"/>
    </xf>
    <xf numFmtId="0" fontId="34" fillId="34" borderId="0" xfId="0" applyFont="1" applyFill="1" applyAlignment="1">
      <alignment horizontal="center"/>
    </xf>
    <xf numFmtId="0" fontId="21" fillId="35" borderId="11" xfId="54" applyFont="1" applyFill="1" applyBorder="1" applyAlignment="1" applyProtection="1">
      <alignment horizontal="center" wrapText="1"/>
      <protection/>
    </xf>
    <xf numFmtId="0" fontId="4" fillId="34" borderId="12" xfId="54" applyFont="1" applyFill="1" applyBorder="1" applyAlignment="1" applyProtection="1">
      <alignment horizontal="center" vertical="top" wrapText="1"/>
      <protection/>
    </xf>
    <xf numFmtId="0" fontId="20" fillId="35" borderId="11" xfId="53" applyNumberFormat="1" applyFont="1" applyFill="1" applyBorder="1" applyAlignment="1" applyProtection="1">
      <alignment horizontal="center" wrapText="1"/>
      <protection locked="0"/>
    </xf>
    <xf numFmtId="0" fontId="4" fillId="34" borderId="12" xfId="53" applyFont="1" applyFill="1" applyBorder="1" applyAlignment="1" applyProtection="1">
      <alignment horizontal="center" vertical="top" wrapText="1"/>
      <protection/>
    </xf>
    <xf numFmtId="0" fontId="31" fillId="38" borderId="10" xfId="0" applyFont="1" applyFill="1" applyBorder="1" applyAlignment="1" applyProtection="1">
      <alignment horizontal="center" vertical="center"/>
      <protection/>
    </xf>
    <xf numFmtId="0" fontId="21" fillId="34" borderId="11" xfId="54" applyFont="1" applyFill="1" applyBorder="1" applyAlignment="1" applyProtection="1">
      <alignment horizontal="center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left" vertical="center" wrapText="1"/>
      <protection/>
    </xf>
    <xf numFmtId="0" fontId="9" fillId="39" borderId="10" xfId="54" applyFont="1" applyFill="1" applyBorder="1" applyAlignment="1">
      <alignment horizontal="left" vertical="center" wrapText="1"/>
      <protection/>
    </xf>
    <xf numFmtId="0" fontId="22" fillId="34" borderId="12" xfId="54" applyFont="1" applyFill="1" applyBorder="1" applyAlignment="1" applyProtection="1">
      <alignment horizontal="center" vertical="top" wrapText="1"/>
      <protection/>
    </xf>
    <xf numFmtId="0" fontId="26" fillId="34" borderId="10" xfId="0" applyFont="1" applyFill="1" applyBorder="1" applyAlignment="1" applyProtection="1">
      <alignment horizontal="center" vertical="center" wrapText="1"/>
      <protection/>
    </xf>
    <xf numFmtId="0" fontId="26" fillId="34" borderId="17" xfId="0" applyFont="1" applyFill="1" applyBorder="1" applyAlignment="1" applyProtection="1">
      <alignment horizontal="center" vertical="center" wrapText="1"/>
      <protection/>
    </xf>
    <xf numFmtId="0" fontId="26" fillId="34" borderId="24" xfId="0" applyFont="1" applyFill="1" applyBorder="1" applyAlignment="1" applyProtection="1">
      <alignment horizontal="center" vertical="center" wrapText="1"/>
      <protection/>
    </xf>
    <xf numFmtId="0" fontId="26" fillId="34" borderId="18" xfId="0" applyFont="1" applyFill="1" applyBorder="1" applyAlignment="1" applyProtection="1">
      <alignment horizontal="center" vertical="center" wrapText="1"/>
      <protection/>
    </xf>
    <xf numFmtId="0" fontId="26" fillId="34" borderId="19" xfId="0" applyFont="1" applyFill="1" applyBorder="1" applyAlignment="1" applyProtection="1">
      <alignment horizontal="center" vertical="center" wrapText="1"/>
      <protection/>
    </xf>
    <xf numFmtId="0" fontId="26" fillId="34" borderId="25" xfId="0" applyFont="1" applyFill="1" applyBorder="1" applyAlignment="1" applyProtection="1">
      <alignment horizontal="center" vertical="center" wrapText="1"/>
      <protection/>
    </xf>
    <xf numFmtId="0" fontId="26" fillId="34" borderId="26" xfId="0" applyFont="1" applyFill="1" applyBorder="1" applyAlignment="1" applyProtection="1">
      <alignment horizontal="center" vertical="center" wrapText="1"/>
      <protection/>
    </xf>
    <xf numFmtId="0" fontId="26" fillId="34" borderId="12" xfId="0" applyFont="1" applyFill="1" applyBorder="1" applyAlignment="1" applyProtection="1">
      <alignment horizontal="center" vertical="center" wrapText="1"/>
      <protection/>
    </xf>
    <xf numFmtId="0" fontId="26" fillId="34" borderId="0" xfId="0" applyFont="1" applyFill="1" applyBorder="1" applyAlignment="1" applyProtection="1">
      <alignment horizontal="center" vertical="center" wrapText="1"/>
      <protection/>
    </xf>
    <xf numFmtId="0" fontId="20" fillId="34" borderId="11" xfId="53" applyNumberFormat="1" applyFont="1" applyFill="1" applyBorder="1" applyAlignment="1" applyProtection="1">
      <alignment horizontal="center" wrapText="1"/>
      <protection/>
    </xf>
    <xf numFmtId="0" fontId="22" fillId="34" borderId="12" xfId="53" applyFont="1" applyFill="1" applyBorder="1" applyAlignment="1" applyProtection="1">
      <alignment horizontal="center" vertical="top" wrapText="1"/>
      <protection/>
    </xf>
    <xf numFmtId="0" fontId="5" fillId="34" borderId="0" xfId="54" applyFont="1" applyFill="1" applyAlignment="1">
      <alignment horizontal="center" vertical="center" wrapText="1"/>
      <protection/>
    </xf>
    <xf numFmtId="0" fontId="7" fillId="34" borderId="0" xfId="53" applyFont="1" applyFill="1" applyBorder="1" applyAlignment="1">
      <alignment horizontal="center" vertical="top" wrapText="1"/>
      <protection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49" fontId="2" fillId="34" borderId="11" xfId="53" applyNumberFormat="1" applyFont="1" applyFill="1" applyBorder="1" applyAlignment="1" applyProtection="1">
      <alignment horizontal="center" wrapText="1"/>
      <protection locked="0"/>
    </xf>
    <xf numFmtId="0" fontId="2" fillId="34" borderId="10" xfId="54" applyFont="1" applyFill="1" applyBorder="1" applyAlignment="1">
      <alignment horizontal="center" vertical="center" wrapText="1"/>
      <protection/>
    </xf>
    <xf numFmtId="0" fontId="2" fillId="34" borderId="17" xfId="54" applyFont="1" applyFill="1" applyBorder="1" applyAlignment="1">
      <alignment horizontal="center" vertical="center" wrapText="1"/>
      <protection/>
    </xf>
    <xf numFmtId="0" fontId="2" fillId="34" borderId="19" xfId="54" applyFont="1" applyFill="1" applyBorder="1" applyAlignment="1">
      <alignment horizontal="center" vertical="center" wrapText="1"/>
      <protection/>
    </xf>
    <xf numFmtId="0" fontId="2" fillId="34" borderId="18" xfId="54" applyFont="1" applyFill="1" applyBorder="1" applyAlignment="1">
      <alignment horizontal="center" vertical="center" wrapText="1"/>
      <protection/>
    </xf>
    <xf numFmtId="49" fontId="2" fillId="34" borderId="11" xfId="54" applyNumberFormat="1" applyFont="1" applyFill="1" applyBorder="1" applyAlignment="1" applyProtection="1">
      <alignment horizontal="center" wrapText="1"/>
      <protection locked="0"/>
    </xf>
    <xf numFmtId="49" fontId="2" fillId="34" borderId="11" xfId="54" applyNumberFormat="1" applyFill="1" applyBorder="1" applyAlignment="1" applyProtection="1">
      <alignment horizontal="center" wrapText="1"/>
      <protection locked="0"/>
    </xf>
    <xf numFmtId="0" fontId="7" fillId="34" borderId="0" xfId="53" applyFont="1" applyFill="1" applyBorder="1" applyAlignment="1">
      <alignment horizontal="center" vertical="top"/>
      <protection/>
    </xf>
    <xf numFmtId="0" fontId="7" fillId="34" borderId="0" xfId="53" applyFont="1" applyFill="1" applyBorder="1" applyAlignment="1">
      <alignment horizontal="center" vertical="justify"/>
      <protection/>
    </xf>
    <xf numFmtId="0" fontId="2" fillId="34" borderId="10" xfId="54" applyFont="1" applyFill="1" applyBorder="1" applyAlignment="1">
      <alignment horizontal="center" vertical="center" wrapText="1"/>
      <protection/>
    </xf>
    <xf numFmtId="0" fontId="4" fillId="34" borderId="0" xfId="54" applyFont="1" applyFill="1" applyBorder="1" applyAlignment="1">
      <alignment horizontal="left" vertical="top" wrapText="1"/>
      <protection/>
    </xf>
    <xf numFmtId="49" fontId="2" fillId="34" borderId="0" xfId="53" applyNumberFormat="1" applyFont="1" applyFill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49" fontId="4" fillId="34" borderId="10" xfId="54" applyNumberFormat="1" applyFont="1" applyFill="1" applyBorder="1" applyAlignment="1">
      <alignment horizontal="center" vertical="center" wrapText="1"/>
      <protection/>
    </xf>
    <xf numFmtId="0" fontId="2" fillId="34" borderId="24" xfId="54" applyFont="1" applyFill="1" applyBorder="1" applyAlignment="1">
      <alignment horizontal="center" vertical="center" wrapText="1"/>
      <protection/>
    </xf>
    <xf numFmtId="0" fontId="2" fillId="34" borderId="25" xfId="54" applyFont="1" applyFill="1" applyBorder="1" applyAlignment="1">
      <alignment horizontal="center" vertical="center" wrapText="1"/>
      <protection/>
    </xf>
    <xf numFmtId="0" fontId="2" fillId="34" borderId="15" xfId="54" applyFont="1" applyFill="1" applyBorder="1" applyAlignment="1">
      <alignment horizontal="center" vertical="center" wrapText="1"/>
      <protection/>
    </xf>
    <xf numFmtId="0" fontId="2" fillId="34" borderId="16" xfId="54" applyFont="1" applyFill="1" applyBorder="1" applyAlignment="1">
      <alignment horizontal="center" vertical="center" wrapText="1"/>
      <protection/>
    </xf>
    <xf numFmtId="0" fontId="21" fillId="34" borderId="11" xfId="56" applyFont="1" applyFill="1" applyBorder="1" applyAlignment="1" applyProtection="1">
      <alignment horizontal="center"/>
      <protection/>
    </xf>
    <xf numFmtId="0" fontId="4" fillId="34" borderId="12" xfId="56" applyFont="1" applyFill="1" applyBorder="1" applyAlignment="1" applyProtection="1">
      <alignment horizontal="center" vertical="top" wrapText="1"/>
      <protection/>
    </xf>
    <xf numFmtId="0" fontId="31" fillId="38" borderId="17" xfId="0" applyFont="1" applyFill="1" applyBorder="1" applyAlignment="1" applyProtection="1">
      <alignment horizontal="center" vertical="center"/>
      <protection/>
    </xf>
    <xf numFmtId="0" fontId="31" fillId="38" borderId="18" xfId="0" applyFont="1" applyFill="1" applyBorder="1" applyAlignment="1" applyProtection="1">
      <alignment horizontal="center" vertical="center"/>
      <protection/>
    </xf>
    <xf numFmtId="0" fontId="31" fillId="38" borderId="19" xfId="0" applyFont="1" applyFill="1" applyBorder="1" applyAlignment="1" applyProtection="1">
      <alignment horizontal="center" vertical="center"/>
      <protection/>
    </xf>
    <xf numFmtId="0" fontId="26" fillId="34" borderId="13" xfId="0" applyFont="1" applyFill="1" applyBorder="1" applyAlignment="1" applyProtection="1">
      <alignment horizontal="center" vertical="center" wrapText="1"/>
      <protection/>
    </xf>
    <xf numFmtId="0" fontId="26" fillId="34" borderId="14" xfId="0" applyFont="1" applyFill="1" applyBorder="1" applyAlignment="1" applyProtection="1">
      <alignment horizontal="center" vertical="center" wrapText="1"/>
      <protection/>
    </xf>
    <xf numFmtId="0" fontId="2" fillId="34" borderId="13" xfId="56" applyFont="1" applyFill="1" applyBorder="1" applyAlignment="1">
      <alignment horizontal="center" vertical="center" wrapText="1"/>
      <protection/>
    </xf>
    <xf numFmtId="0" fontId="2" fillId="34" borderId="27" xfId="56" applyFont="1" applyFill="1" applyBorder="1" applyAlignment="1">
      <alignment horizontal="center" vertical="center" wrapText="1"/>
      <protection/>
    </xf>
    <xf numFmtId="0" fontId="2" fillId="34" borderId="14" xfId="56" applyFont="1" applyFill="1" applyBorder="1" applyAlignment="1">
      <alignment horizontal="center" vertical="center" wrapText="1"/>
      <protection/>
    </xf>
    <xf numFmtId="0" fontId="2" fillId="34" borderId="17" xfId="56" applyFont="1" applyFill="1" applyBorder="1" applyAlignment="1">
      <alignment horizontal="center" vertical="center" wrapText="1"/>
      <protection/>
    </xf>
    <xf numFmtId="0" fontId="2" fillId="34" borderId="18" xfId="56" applyFont="1" applyFill="1" applyBorder="1" applyAlignment="1">
      <alignment horizontal="center" vertical="center" wrapText="1"/>
      <protection/>
    </xf>
    <xf numFmtId="0" fontId="2" fillId="34" borderId="19" xfId="56" applyFont="1" applyFill="1" applyBorder="1" applyAlignment="1">
      <alignment horizontal="center" vertical="center" wrapText="1"/>
      <protection/>
    </xf>
    <xf numFmtId="49" fontId="2" fillId="34" borderId="18" xfId="53" applyNumberFormat="1" applyFont="1" applyFill="1" applyBorder="1" applyAlignment="1" applyProtection="1">
      <alignment horizontal="center"/>
      <protection locked="0"/>
    </xf>
    <xf numFmtId="0" fontId="5" fillId="34" borderId="0" xfId="56" applyFont="1" applyFill="1" applyAlignment="1">
      <alignment horizontal="center" vertical="center" wrapText="1"/>
      <protection/>
    </xf>
    <xf numFmtId="49" fontId="4" fillId="34" borderId="13" xfId="56" applyNumberFormat="1" applyFont="1" applyFill="1" applyBorder="1" applyAlignment="1">
      <alignment horizontal="center" vertical="center" wrapText="1"/>
      <protection/>
    </xf>
    <xf numFmtId="49" fontId="4" fillId="34" borderId="27" xfId="56" applyNumberFormat="1" applyFont="1" applyFill="1" applyBorder="1" applyAlignment="1">
      <alignment horizontal="center" vertical="center" wrapText="1"/>
      <protection/>
    </xf>
    <xf numFmtId="49" fontId="4" fillId="34" borderId="14" xfId="56" applyNumberFormat="1" applyFont="1" applyFill="1" applyBorder="1" applyAlignment="1">
      <alignment horizontal="center" vertical="center" wrapText="1"/>
      <protection/>
    </xf>
    <xf numFmtId="49" fontId="2" fillId="34" borderId="12" xfId="53" applyNumberFormat="1" applyFont="1" applyFill="1" applyBorder="1" applyAlignment="1">
      <alignment/>
      <protection/>
    </xf>
    <xf numFmtId="0" fontId="2" fillId="34" borderId="0" xfId="53" applyFont="1" applyFill="1" applyBorder="1" applyAlignment="1">
      <alignment vertical="center" wrapText="1"/>
      <protection/>
    </xf>
    <xf numFmtId="0" fontId="2" fillId="34" borderId="12" xfId="53" applyFont="1" applyFill="1" applyBorder="1" applyAlignment="1">
      <alignment horizontal="center" vertical="top" wrapText="1"/>
      <protection/>
    </xf>
    <xf numFmtId="0" fontId="2" fillId="34" borderId="11" xfId="56" applyFill="1" applyBorder="1" applyProtection="1">
      <alignment/>
      <protection locked="0"/>
    </xf>
    <xf numFmtId="0" fontId="2" fillId="34" borderId="12" xfId="53" applyFont="1" applyFill="1" applyBorder="1" applyAlignment="1">
      <alignment horizontal="center" vertical="top"/>
      <protection/>
    </xf>
    <xf numFmtId="49" fontId="2" fillId="34" borderId="11" xfId="53" applyNumberFormat="1" applyFont="1" applyFill="1" applyBorder="1" applyAlignment="1" applyProtection="1">
      <alignment horizontal="center"/>
      <protection locked="0"/>
    </xf>
    <xf numFmtId="0" fontId="2" fillId="34" borderId="12" xfId="53" applyFont="1" applyFill="1" applyBorder="1" applyAlignment="1">
      <alignment horizontal="center" vertical="justify"/>
      <protection/>
    </xf>
    <xf numFmtId="14" fontId="2" fillId="34" borderId="11" xfId="56" applyNumberFormat="1" applyFill="1" applyBorder="1" applyAlignment="1" applyProtection="1">
      <alignment horizontal="center"/>
      <protection locked="0"/>
    </xf>
    <xf numFmtId="0" fontId="2" fillId="34" borderId="0" xfId="53" applyFont="1" applyFill="1" applyBorder="1" applyAlignment="1">
      <alignment horizontal="center" vertical="top"/>
      <protection/>
    </xf>
    <xf numFmtId="0" fontId="2" fillId="34" borderId="0" xfId="53" applyFont="1" applyFill="1" applyBorder="1" applyAlignment="1">
      <alignment horizontal="center" vertical="top" wrapText="1"/>
      <protection/>
    </xf>
    <xf numFmtId="0" fontId="2" fillId="34" borderId="10" xfId="56" applyFont="1" applyFill="1" applyBorder="1" applyAlignment="1">
      <alignment horizontal="center" vertical="center" wrapText="1"/>
      <protection/>
    </xf>
    <xf numFmtId="0" fontId="2" fillId="34" borderId="10" xfId="56" applyFill="1" applyBorder="1" applyAlignment="1">
      <alignment horizontal="center" vertical="center" wrapText="1"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4" fillId="34" borderId="0" xfId="56" applyFont="1" applyFill="1" applyBorder="1" applyAlignment="1" applyProtection="1">
      <alignment horizontal="center" vertical="top" wrapText="1"/>
      <protection/>
    </xf>
    <xf numFmtId="0" fontId="4" fillId="34" borderId="0" xfId="53" applyFont="1" applyFill="1" applyBorder="1" applyAlignment="1" applyProtection="1">
      <alignment horizontal="center" vertical="top" wrapText="1"/>
      <protection/>
    </xf>
    <xf numFmtId="49" fontId="2" fillId="34" borderId="0" xfId="53" applyNumberFormat="1" applyFont="1" applyFill="1" applyAlignment="1">
      <alignment/>
      <protection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0" fontId="21" fillId="34" borderId="11" xfId="62" applyNumberFormat="1" applyFont="1" applyFill="1" applyBorder="1" applyAlignment="1" applyProtection="1">
      <alignment horizontal="center" wrapText="1"/>
      <protection locked="0"/>
    </xf>
    <xf numFmtId="0" fontId="2" fillId="34" borderId="0" xfId="62" applyFont="1" applyFill="1" applyBorder="1" applyAlignment="1" applyProtection="1">
      <alignment horizontal="center" vertical="top"/>
      <protection locked="0"/>
    </xf>
    <xf numFmtId="0" fontId="21" fillId="34" borderId="11" xfId="62" applyFont="1" applyFill="1" applyBorder="1" applyAlignment="1" applyProtection="1">
      <alignment horizontal="center" vertical="top"/>
      <protection locked="0"/>
    </xf>
    <xf numFmtId="0" fontId="2" fillId="34" borderId="0" xfId="62" applyFont="1" applyFill="1" applyBorder="1" applyAlignment="1" applyProtection="1">
      <alignment horizontal="center" vertical="top" wrapText="1"/>
      <protection locked="0"/>
    </xf>
    <xf numFmtId="49" fontId="9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center" vertical="center"/>
      <protection/>
    </xf>
    <xf numFmtId="0" fontId="9" fillId="34" borderId="10" xfId="62" applyFont="1" applyFill="1" applyBorder="1" applyAlignment="1">
      <alignment horizontal="center" vertical="center" wrapText="1"/>
      <protection/>
    </xf>
    <xf numFmtId="0" fontId="5" fillId="34" borderId="0" xfId="62" applyFont="1" applyFill="1" applyAlignment="1">
      <alignment horizontal="center" wrapText="1"/>
      <protection/>
    </xf>
    <xf numFmtId="0" fontId="44" fillId="34" borderId="10" xfId="55" applyFont="1" applyFill="1" applyBorder="1" applyAlignment="1">
      <alignment horizontal="center" vertical="center" wrapText="1"/>
      <protection/>
    </xf>
    <xf numFmtId="49" fontId="2" fillId="34" borderId="10" xfId="62" applyNumberFormat="1" applyFont="1" applyFill="1" applyBorder="1" applyAlignment="1">
      <alignment horizontal="center" vertical="center" wrapText="1"/>
      <protection/>
    </xf>
    <xf numFmtId="0" fontId="9" fillId="34" borderId="10" xfId="62" applyFont="1" applyFill="1" applyBorder="1" applyAlignment="1">
      <alignment horizontal="left" vertical="center" wrapText="1"/>
      <protection/>
    </xf>
    <xf numFmtId="49" fontId="48" fillId="34" borderId="17" xfId="55" applyNumberFormat="1" applyFont="1" applyFill="1" applyBorder="1" applyAlignment="1">
      <alignment horizontal="center" vertical="center" wrapText="1"/>
      <protection/>
    </xf>
    <xf numFmtId="49" fontId="48" fillId="34" borderId="19" xfId="55" applyNumberFormat="1" applyFont="1" applyFill="1" applyBorder="1" applyAlignment="1">
      <alignment horizontal="center" vertical="center" wrapText="1"/>
      <protection/>
    </xf>
    <xf numFmtId="0" fontId="2" fillId="34" borderId="10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left" vertical="center"/>
      <protection/>
    </xf>
    <xf numFmtId="0" fontId="2" fillId="34" borderId="10" xfId="62" applyFont="1" applyFill="1" applyBorder="1" applyAlignment="1">
      <alignment vertical="center"/>
      <protection/>
    </xf>
    <xf numFmtId="49" fontId="9" fillId="34" borderId="13" xfId="62" applyNumberFormat="1" applyFont="1" applyFill="1" applyBorder="1" applyAlignment="1">
      <alignment horizontal="center" vertical="center" wrapText="1"/>
      <protection/>
    </xf>
    <xf numFmtId="49" fontId="9" fillId="34" borderId="14" xfId="62" applyNumberFormat="1" applyFont="1" applyFill="1" applyBorder="1" applyAlignment="1">
      <alignment horizontal="center" vertical="center" wrapText="1"/>
      <protection/>
    </xf>
    <xf numFmtId="0" fontId="9" fillId="34" borderId="13" xfId="62" applyFont="1" applyFill="1" applyBorder="1" applyAlignment="1">
      <alignment horizontal="left" vertical="center" wrapText="1"/>
      <protection/>
    </xf>
    <xf numFmtId="0" fontId="9" fillId="34" borderId="14" xfId="62" applyFont="1" applyFill="1" applyBorder="1" applyAlignment="1">
      <alignment horizontal="left" vertical="center" wrapText="1"/>
      <protection/>
    </xf>
    <xf numFmtId="0" fontId="46" fillId="34" borderId="10" xfId="62" applyFont="1" applyFill="1" applyBorder="1" applyAlignment="1">
      <alignment horizontal="left" vertical="center" wrapText="1"/>
      <protection/>
    </xf>
    <xf numFmtId="49" fontId="2" fillId="34" borderId="13" xfId="62" applyNumberFormat="1" applyFont="1" applyFill="1" applyBorder="1" applyAlignment="1">
      <alignment horizontal="center" vertical="center" wrapText="1"/>
      <protection/>
    </xf>
    <xf numFmtId="49" fontId="2" fillId="34" borderId="14" xfId="62" applyNumberFormat="1" applyFont="1" applyFill="1" applyBorder="1" applyAlignment="1">
      <alignment horizontal="center" vertical="center" wrapText="1"/>
      <protection/>
    </xf>
    <xf numFmtId="0" fontId="27" fillId="34" borderId="10" xfId="62" applyFont="1" applyFill="1" applyBorder="1" applyAlignment="1">
      <alignment horizontal="left" vertical="center" wrapText="1"/>
      <protection/>
    </xf>
    <xf numFmtId="0" fontId="2" fillId="34" borderId="13" xfId="62" applyFont="1" applyFill="1" applyBorder="1" applyAlignment="1">
      <alignment horizontal="left" vertical="center" wrapText="1"/>
      <protection/>
    </xf>
    <xf numFmtId="0" fontId="2" fillId="34" borderId="14" xfId="62" applyFont="1" applyFill="1" applyBorder="1" applyAlignment="1">
      <alignment horizontal="left" vertical="center" wrapText="1"/>
      <protection/>
    </xf>
    <xf numFmtId="49" fontId="46" fillId="34" borderId="10" xfId="62" applyNumberFormat="1" applyFont="1" applyFill="1" applyBorder="1" applyAlignment="1">
      <alignment horizontal="center" vertical="center" wrapText="1"/>
      <protection/>
    </xf>
    <xf numFmtId="49" fontId="2" fillId="34" borderId="27" xfId="62" applyNumberFormat="1" applyFont="1" applyFill="1" applyBorder="1" applyAlignment="1">
      <alignment horizontal="center" vertical="center" wrapText="1"/>
      <protection/>
    </xf>
    <xf numFmtId="0" fontId="2" fillId="34" borderId="27" xfId="62" applyFont="1" applyFill="1" applyBorder="1" applyAlignment="1">
      <alignment horizontal="left" vertical="center" wrapText="1"/>
      <protection/>
    </xf>
    <xf numFmtId="0" fontId="2" fillId="34" borderId="10" xfId="62" applyFont="1" applyFill="1" applyBorder="1" applyAlignment="1">
      <alignment horizontal="center" vertical="center"/>
      <protection/>
    </xf>
    <xf numFmtId="0" fontId="2" fillId="34" borderId="10" xfId="62" applyFont="1" applyFill="1" applyBorder="1" applyAlignment="1">
      <alignment vertical="center" wrapText="1"/>
      <protection/>
    </xf>
    <xf numFmtId="0" fontId="29" fillId="34" borderId="10" xfId="62" applyFont="1" applyFill="1" applyBorder="1" applyAlignment="1">
      <alignment horizontal="left" vertical="center"/>
      <protection/>
    </xf>
    <xf numFmtId="0" fontId="29" fillId="34" borderId="14" xfId="62" applyFont="1" applyFill="1" applyBorder="1" applyAlignment="1">
      <alignment horizontal="left" vertical="center" wrapText="1"/>
      <protection/>
    </xf>
    <xf numFmtId="0" fontId="46" fillId="34" borderId="10" xfId="62" applyFont="1" applyFill="1" applyBorder="1" applyAlignment="1">
      <alignment horizontal="left" vertical="center"/>
      <protection/>
    </xf>
    <xf numFmtId="0" fontId="29" fillId="34" borderId="10" xfId="62" applyFont="1" applyFill="1" applyBorder="1" applyAlignment="1">
      <alignment horizontal="left" vertical="center" wrapText="1"/>
      <protection/>
    </xf>
    <xf numFmtId="0" fontId="7" fillId="34" borderId="12" xfId="55" applyFont="1" applyFill="1" applyBorder="1" applyAlignment="1">
      <alignment horizontal="center" vertical="top" wrapText="1"/>
      <protection/>
    </xf>
    <xf numFmtId="0" fontId="2" fillId="34" borderId="10" xfId="62" applyFont="1" applyFill="1" applyBorder="1" applyAlignment="1">
      <alignment horizontal="center" vertical="center" wrapText="1"/>
      <protection/>
    </xf>
    <xf numFmtId="176" fontId="2" fillId="34" borderId="10" xfId="62" applyNumberFormat="1" applyFont="1" applyFill="1" applyBorder="1" applyAlignment="1" applyProtection="1">
      <alignment horizontal="right" wrapText="1"/>
      <protection locked="0"/>
    </xf>
    <xf numFmtId="49" fontId="7" fillId="34" borderId="11" xfId="62" applyNumberFormat="1" applyFont="1" applyFill="1" applyBorder="1" applyAlignment="1" applyProtection="1">
      <alignment horizontal="center" wrapText="1"/>
      <protection locked="0"/>
    </xf>
    <xf numFmtId="0" fontId="2" fillId="0" borderId="10" xfId="62" applyFont="1" applyFill="1" applyBorder="1" applyAlignment="1">
      <alignment horizontal="left" vertical="center" wrapText="1"/>
      <protection/>
    </xf>
    <xf numFmtId="14" fontId="2" fillId="0" borderId="11" xfId="56" applyNumberFormat="1" applyBorder="1" applyAlignment="1" applyProtection="1">
      <alignment horizontal="center"/>
      <protection locked="0"/>
    </xf>
    <xf numFmtId="0" fontId="2" fillId="0" borderId="10" xfId="56" applyFont="1" applyBorder="1" applyAlignment="1">
      <alignment horizontal="center" vertical="center" wrapText="1"/>
      <protection/>
    </xf>
    <xf numFmtId="0" fontId="2" fillId="0" borderId="10" xfId="56" applyBorder="1" applyAlignment="1">
      <alignment horizontal="center" vertical="center" wrapText="1"/>
      <protection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top" wrapText="1"/>
      <protection/>
    </xf>
    <xf numFmtId="0" fontId="2" fillId="0" borderId="11" xfId="56" applyBorder="1" applyProtection="1">
      <alignment/>
      <protection locked="0"/>
    </xf>
    <xf numFmtId="0" fontId="2" fillId="0" borderId="12" xfId="53" applyFont="1" applyBorder="1" applyAlignment="1">
      <alignment horizontal="center" vertical="justify"/>
      <protection/>
    </xf>
    <xf numFmtId="0" fontId="2" fillId="0" borderId="0" xfId="53" applyFont="1" applyBorder="1" applyAlignment="1">
      <alignment vertical="center" wrapText="1"/>
      <protection/>
    </xf>
    <xf numFmtId="49" fontId="2" fillId="0" borderId="11" xfId="53" applyNumberFormat="1" applyFont="1" applyBorder="1" applyAlignment="1" applyProtection="1">
      <alignment horizontal="center"/>
      <protection locked="0"/>
    </xf>
    <xf numFmtId="0" fontId="2" fillId="0" borderId="0" xfId="53" applyFont="1" applyBorder="1" applyAlignment="1">
      <alignment horizontal="center" vertical="top"/>
      <protection/>
    </xf>
    <xf numFmtId="49" fontId="2" fillId="0" borderId="0" xfId="53" applyNumberFormat="1" applyFont="1" applyAlignment="1">
      <alignment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0" borderId="27" xfId="56" applyFont="1" applyFill="1" applyBorder="1" applyAlignment="1">
      <alignment horizontal="center" vertical="center" wrapText="1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0" fontId="2" fillId="0" borderId="10" xfId="56" applyFont="1" applyFill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0" fontId="26" fillId="0" borderId="17" xfId="0" applyFont="1" applyBorder="1" applyAlignment="1" applyProtection="1">
      <alignment horizontal="center" vertical="center" wrapText="1"/>
      <protection/>
    </xf>
    <xf numFmtId="0" fontId="26" fillId="0" borderId="18" xfId="0" applyFont="1" applyBorder="1" applyAlignment="1" applyProtection="1">
      <alignment horizontal="center" vertical="center" wrapText="1"/>
      <protection/>
    </xf>
    <xf numFmtId="0" fontId="26" fillId="0" borderId="19" xfId="0" applyFont="1" applyBorder="1" applyAlignment="1" applyProtection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3" applyFont="1" applyBorder="1" applyAlignment="1" applyProtection="1">
      <alignment horizontal="center" vertical="top" wrapText="1"/>
      <protection/>
    </xf>
    <xf numFmtId="0" fontId="5" fillId="0" borderId="0" xfId="56" applyFont="1" applyAlignment="1">
      <alignment horizontal="center" vertical="center" wrapText="1"/>
      <protection/>
    </xf>
    <xf numFmtId="0" fontId="21" fillId="0" borderId="11" xfId="56" applyFont="1" applyBorder="1" applyAlignment="1" applyProtection="1">
      <alignment horizontal="center"/>
      <protection/>
    </xf>
    <xf numFmtId="0" fontId="4" fillId="0" borderId="0" xfId="56" applyFont="1" applyBorder="1" applyAlignment="1" applyProtection="1">
      <alignment horizontal="center" vertical="top" wrapText="1"/>
      <protection/>
    </xf>
    <xf numFmtId="0" fontId="20" fillId="0" borderId="11" xfId="53" applyNumberFormat="1" applyFont="1" applyFill="1" applyBorder="1" applyAlignment="1" applyProtection="1">
      <alignment horizontal="center" wrapText="1"/>
      <protection/>
    </xf>
    <xf numFmtId="49" fontId="4" fillId="0" borderId="13" xfId="56" applyNumberFormat="1" applyFont="1" applyFill="1" applyBorder="1" applyAlignment="1">
      <alignment horizontal="center" vertical="center" wrapText="1"/>
      <protection/>
    </xf>
    <xf numFmtId="49" fontId="4" fillId="0" borderId="27" xfId="56" applyNumberFormat="1" applyFont="1" applyFill="1" applyBorder="1" applyAlignment="1">
      <alignment horizontal="center" vertical="center" wrapText="1"/>
      <protection/>
    </xf>
    <xf numFmtId="49" fontId="4" fillId="0" borderId="14" xfId="56" applyNumberFormat="1" applyFont="1" applyFill="1" applyBorder="1" applyAlignment="1">
      <alignment horizontal="center" vertical="center" wrapText="1"/>
      <protection/>
    </xf>
    <xf numFmtId="0" fontId="4" fillId="32" borderId="0" xfId="64" applyFill="1" applyAlignment="1">
      <alignment horizontal="center" vertical="center" wrapText="1"/>
      <protection/>
    </xf>
    <xf numFmtId="0" fontId="22" fillId="0" borderId="0" xfId="63" applyFont="1" applyAlignment="1">
      <alignment horizontal="center" wrapText="1"/>
      <protection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1095375</xdr:colOff>
      <xdr:row>1</xdr:row>
      <xdr:rowOff>28575</xdr:rowOff>
    </xdr:from>
    <xdr:to>
      <xdr:col>5</xdr:col>
      <xdr:colOff>419100</xdr:colOff>
      <xdr:row>3</xdr:row>
      <xdr:rowOff>219075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71800" y="219075"/>
          <a:ext cx="2047875" cy="8953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2</xdr:col>
      <xdr:colOff>1095375</xdr:colOff>
      <xdr:row>3</xdr:row>
      <xdr:rowOff>257175</xdr:rowOff>
    </xdr:from>
    <xdr:to>
      <xdr:col>5</xdr:col>
      <xdr:colOff>419100</xdr:colOff>
      <xdr:row>3</xdr:row>
      <xdr:rowOff>962025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971800" y="1152525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1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2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438150</xdr:colOff>
      <xdr:row>42</xdr:row>
      <xdr:rowOff>0</xdr:rowOff>
    </xdr:from>
    <xdr:ext cx="9525" cy="733425"/>
    <xdr:sp fLocksText="0">
      <xdr:nvSpPr>
        <xdr:cNvPr id="3" name="Text Box 17"/>
        <xdr:cNvSpPr txBox="1">
          <a:spLocks noChangeArrowheads="1"/>
        </xdr:cNvSpPr>
      </xdr:nvSpPr>
      <xdr:spPr>
        <a:xfrm>
          <a:off x="4095750" y="20478750"/>
          <a:ext cx="95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4" name="Text Box 18"/>
        <xdr:cNvSpPr txBox="1">
          <a:spLocks noChangeArrowheads="1"/>
        </xdr:cNvSpPr>
      </xdr:nvSpPr>
      <xdr:spPr>
        <a:xfrm>
          <a:off x="152971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42</xdr:row>
      <xdr:rowOff>0</xdr:rowOff>
    </xdr:from>
    <xdr:ext cx="0" cy="733425"/>
    <xdr:sp fLocksText="0">
      <xdr:nvSpPr>
        <xdr:cNvPr id="5" name="Text Box 18"/>
        <xdr:cNvSpPr txBox="1">
          <a:spLocks noChangeArrowheads="1"/>
        </xdr:cNvSpPr>
      </xdr:nvSpPr>
      <xdr:spPr>
        <a:xfrm>
          <a:off x="1529715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7145000" y="210597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44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7145000" y="2105977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8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42</xdr:row>
      <xdr:rowOff>0</xdr:rowOff>
    </xdr:from>
    <xdr:ext cx="0" cy="733425"/>
    <xdr:sp fLocksText="0">
      <xdr:nvSpPr>
        <xdr:cNvPr id="9" name="Text Box 18"/>
        <xdr:cNvSpPr txBox="1">
          <a:spLocks noChangeArrowheads="1"/>
        </xdr:cNvSpPr>
      </xdr:nvSpPr>
      <xdr:spPr>
        <a:xfrm>
          <a:off x="17145000" y="20478750"/>
          <a:ext cx="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695325</xdr:colOff>
      <xdr:row>20</xdr:row>
      <xdr:rowOff>0</xdr:rowOff>
    </xdr:from>
    <xdr:ext cx="0" cy="1276350"/>
    <xdr:sp fLocksText="0">
      <xdr:nvSpPr>
        <xdr:cNvPr id="1" name="Text Box 18"/>
        <xdr:cNvSpPr txBox="1">
          <a:spLocks noChangeArrowheads="1"/>
        </xdr:cNvSpPr>
      </xdr:nvSpPr>
      <xdr:spPr>
        <a:xfrm>
          <a:off x="13249275" y="72009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276350"/>
    <xdr:sp fLocksText="0">
      <xdr:nvSpPr>
        <xdr:cNvPr id="2" name="Text Box 18"/>
        <xdr:cNvSpPr txBox="1">
          <a:spLocks noChangeArrowheads="1"/>
        </xdr:cNvSpPr>
      </xdr:nvSpPr>
      <xdr:spPr>
        <a:xfrm>
          <a:off x="13249275" y="72009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3" name="Text Box 17"/>
        <xdr:cNvSpPr txBox="1">
          <a:spLocks noChangeArrowheads="1"/>
        </xdr:cNvSpPr>
      </xdr:nvSpPr>
      <xdr:spPr>
        <a:xfrm>
          <a:off x="11687175" y="72009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4" name="Text Box 18"/>
        <xdr:cNvSpPr txBox="1">
          <a:spLocks noChangeArrowheads="1"/>
        </xdr:cNvSpPr>
      </xdr:nvSpPr>
      <xdr:spPr>
        <a:xfrm>
          <a:off x="11687175" y="72009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1276350"/>
    <xdr:sp fLocksText="0">
      <xdr:nvSpPr>
        <xdr:cNvPr id="5" name="Text Box 18"/>
        <xdr:cNvSpPr txBox="1">
          <a:spLocks noChangeArrowheads="1"/>
        </xdr:cNvSpPr>
      </xdr:nvSpPr>
      <xdr:spPr>
        <a:xfrm>
          <a:off x="11687175" y="7200900"/>
          <a:ext cx="0" cy="127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428750"/>
    <xdr:sp fLocksText="0">
      <xdr:nvSpPr>
        <xdr:cNvPr id="6" name="Text Box 18"/>
        <xdr:cNvSpPr txBox="1">
          <a:spLocks noChangeArrowheads="1"/>
        </xdr:cNvSpPr>
      </xdr:nvSpPr>
      <xdr:spPr>
        <a:xfrm>
          <a:off x="13249275" y="7200900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1428750"/>
    <xdr:sp fLocksText="0">
      <xdr:nvSpPr>
        <xdr:cNvPr id="7" name="Text Box 18"/>
        <xdr:cNvSpPr txBox="1">
          <a:spLocks noChangeArrowheads="1"/>
        </xdr:cNvSpPr>
      </xdr:nvSpPr>
      <xdr:spPr>
        <a:xfrm>
          <a:off x="13249275" y="7200900"/>
          <a:ext cx="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762000"/>
    <xdr:sp fLocksText="0">
      <xdr:nvSpPr>
        <xdr:cNvPr id="8" name="Text Box 18"/>
        <xdr:cNvSpPr txBox="1">
          <a:spLocks noChangeArrowheads="1"/>
        </xdr:cNvSpPr>
      </xdr:nvSpPr>
      <xdr:spPr>
        <a:xfrm>
          <a:off x="1324927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20</xdr:row>
      <xdr:rowOff>0</xdr:rowOff>
    </xdr:from>
    <xdr:ext cx="0" cy="762000"/>
    <xdr:sp fLocksText="0">
      <xdr:nvSpPr>
        <xdr:cNvPr id="9" name="Text Box 18"/>
        <xdr:cNvSpPr txBox="1">
          <a:spLocks noChangeArrowheads="1"/>
        </xdr:cNvSpPr>
      </xdr:nvSpPr>
      <xdr:spPr>
        <a:xfrm>
          <a:off x="1324927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0" name="Text Box 17"/>
        <xdr:cNvSpPr txBox="1">
          <a:spLocks noChangeArrowheads="1"/>
        </xdr:cNvSpPr>
      </xdr:nvSpPr>
      <xdr:spPr>
        <a:xfrm>
          <a:off x="1168717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1" name="Text Box 18"/>
        <xdr:cNvSpPr txBox="1">
          <a:spLocks noChangeArrowheads="1"/>
        </xdr:cNvSpPr>
      </xdr:nvSpPr>
      <xdr:spPr>
        <a:xfrm>
          <a:off x="1168717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695325</xdr:colOff>
      <xdr:row>20</xdr:row>
      <xdr:rowOff>0</xdr:rowOff>
    </xdr:from>
    <xdr:ext cx="0" cy="762000"/>
    <xdr:sp fLocksText="0">
      <xdr:nvSpPr>
        <xdr:cNvPr id="12" name="Text Box 18"/>
        <xdr:cNvSpPr txBox="1">
          <a:spLocks noChangeArrowheads="1"/>
        </xdr:cNvSpPr>
      </xdr:nvSpPr>
      <xdr:spPr>
        <a:xfrm>
          <a:off x="1168717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13" name="Text Box 18"/>
        <xdr:cNvSpPr txBox="1">
          <a:spLocks noChangeArrowheads="1"/>
        </xdr:cNvSpPr>
      </xdr:nvSpPr>
      <xdr:spPr>
        <a:xfrm>
          <a:off x="13249275" y="75533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17</xdr:col>
      <xdr:colOff>695325</xdr:colOff>
      <xdr:row>21</xdr:row>
      <xdr:rowOff>0</xdr:rowOff>
    </xdr:from>
    <xdr:ext cx="0" cy="695325"/>
    <xdr:sp fLocksText="0">
      <xdr:nvSpPr>
        <xdr:cNvPr id="14" name="Text Box 18"/>
        <xdr:cNvSpPr txBox="1">
          <a:spLocks noChangeArrowheads="1"/>
        </xdr:cNvSpPr>
      </xdr:nvSpPr>
      <xdr:spPr>
        <a:xfrm>
          <a:off x="13249275" y="75533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0" cy="762000"/>
    <xdr:sp fLocksText="0">
      <xdr:nvSpPr>
        <xdr:cNvPr id="15" name="Text Box 18"/>
        <xdr:cNvSpPr txBox="1">
          <a:spLocks noChangeArrowheads="1"/>
        </xdr:cNvSpPr>
      </xdr:nvSpPr>
      <xdr:spPr>
        <a:xfrm>
          <a:off x="15068550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20</xdr:row>
      <xdr:rowOff>0</xdr:rowOff>
    </xdr:from>
    <xdr:ext cx="0" cy="762000"/>
    <xdr:sp fLocksText="0">
      <xdr:nvSpPr>
        <xdr:cNvPr id="16" name="Text Box 18"/>
        <xdr:cNvSpPr txBox="1">
          <a:spLocks noChangeArrowheads="1"/>
        </xdr:cNvSpPr>
      </xdr:nvSpPr>
      <xdr:spPr>
        <a:xfrm>
          <a:off x="15068550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7" name="Text Box 17"/>
        <xdr:cNvSpPr txBox="1">
          <a:spLocks noChangeArrowheads="1"/>
        </xdr:cNvSpPr>
      </xdr:nvSpPr>
      <xdr:spPr>
        <a:xfrm>
          <a:off x="1250632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8" name="Text Box 18"/>
        <xdr:cNvSpPr txBox="1">
          <a:spLocks noChangeArrowheads="1"/>
        </xdr:cNvSpPr>
      </xdr:nvSpPr>
      <xdr:spPr>
        <a:xfrm>
          <a:off x="1250632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20</xdr:row>
      <xdr:rowOff>0</xdr:rowOff>
    </xdr:from>
    <xdr:ext cx="0" cy="762000"/>
    <xdr:sp fLocksText="0">
      <xdr:nvSpPr>
        <xdr:cNvPr id="19" name="Text Box 18"/>
        <xdr:cNvSpPr txBox="1">
          <a:spLocks noChangeArrowheads="1"/>
        </xdr:cNvSpPr>
      </xdr:nvSpPr>
      <xdr:spPr>
        <a:xfrm>
          <a:off x="12506325" y="7200900"/>
          <a:ext cx="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0" cy="695325"/>
    <xdr:sp fLocksText="0">
      <xdr:nvSpPr>
        <xdr:cNvPr id="20" name="Text Box 18"/>
        <xdr:cNvSpPr txBox="1">
          <a:spLocks noChangeArrowheads="1"/>
        </xdr:cNvSpPr>
      </xdr:nvSpPr>
      <xdr:spPr>
        <a:xfrm>
          <a:off x="15068550" y="75533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0" cy="695325"/>
    <xdr:sp fLocksText="0">
      <xdr:nvSpPr>
        <xdr:cNvPr id="21" name="Text Box 18"/>
        <xdr:cNvSpPr txBox="1">
          <a:spLocks noChangeArrowheads="1"/>
        </xdr:cNvSpPr>
      </xdr:nvSpPr>
      <xdr:spPr>
        <a:xfrm>
          <a:off x="15068550" y="75533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744700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744700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925425" y="5829300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744700" y="62484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744700" y="6248400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1" name="Text Box 18"/>
        <xdr:cNvSpPr txBox="1">
          <a:spLocks noChangeArrowheads="1"/>
        </xdr:cNvSpPr>
      </xdr:nvSpPr>
      <xdr:spPr>
        <a:xfrm>
          <a:off x="14535150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14375"/>
    <xdr:sp fLocksText="0">
      <xdr:nvSpPr>
        <xdr:cNvPr id="2" name="Text Box 18"/>
        <xdr:cNvSpPr txBox="1">
          <a:spLocks noChangeArrowheads="1"/>
        </xdr:cNvSpPr>
      </xdr:nvSpPr>
      <xdr:spPr>
        <a:xfrm>
          <a:off x="14535150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3" name="Text Box 17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4" name="Text Box 18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14375"/>
    <xdr:sp fLocksText="0">
      <xdr:nvSpPr>
        <xdr:cNvPr id="5" name="Text Box 18"/>
        <xdr:cNvSpPr txBox="1">
          <a:spLocks noChangeArrowheads="1"/>
        </xdr:cNvSpPr>
      </xdr:nvSpPr>
      <xdr:spPr>
        <a:xfrm>
          <a:off x="12830175" y="5343525"/>
          <a:ext cx="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35150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35150" y="57626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1" name="Text Box 18"/>
        <xdr:cNvSpPr txBox="1">
          <a:spLocks noChangeArrowheads="1"/>
        </xdr:cNvSpPr>
      </xdr:nvSpPr>
      <xdr:spPr>
        <a:xfrm>
          <a:off x="145065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19</xdr:row>
      <xdr:rowOff>0</xdr:rowOff>
    </xdr:from>
    <xdr:ext cx="0" cy="704850"/>
    <xdr:sp fLocksText="0">
      <xdr:nvSpPr>
        <xdr:cNvPr id="2" name="Text Box 18"/>
        <xdr:cNvSpPr txBox="1">
          <a:spLocks noChangeArrowheads="1"/>
        </xdr:cNvSpPr>
      </xdr:nvSpPr>
      <xdr:spPr>
        <a:xfrm>
          <a:off x="145065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3" name="Text Box 17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4" name="Text Box 18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16</xdr:col>
      <xdr:colOff>695325</xdr:colOff>
      <xdr:row>19</xdr:row>
      <xdr:rowOff>0</xdr:rowOff>
    </xdr:from>
    <xdr:ext cx="0" cy="704850"/>
    <xdr:sp fLocksText="0">
      <xdr:nvSpPr>
        <xdr:cNvPr id="5" name="Text Box 18"/>
        <xdr:cNvSpPr txBox="1">
          <a:spLocks noChangeArrowheads="1"/>
        </xdr:cNvSpPr>
      </xdr:nvSpPr>
      <xdr:spPr>
        <a:xfrm>
          <a:off x="12677775" y="5457825"/>
          <a:ext cx="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6" name="Text Box 18"/>
        <xdr:cNvSpPr txBox="1">
          <a:spLocks noChangeArrowheads="1"/>
        </xdr:cNvSpPr>
      </xdr:nvSpPr>
      <xdr:spPr>
        <a:xfrm>
          <a:off x="14506575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695325</xdr:colOff>
      <xdr:row>21</xdr:row>
      <xdr:rowOff>0</xdr:rowOff>
    </xdr:from>
    <xdr:ext cx="0" cy="695325"/>
    <xdr:sp fLocksText="0">
      <xdr:nvSpPr>
        <xdr:cNvPr id="7" name="Text Box 18"/>
        <xdr:cNvSpPr txBox="1">
          <a:spLocks noChangeArrowheads="1"/>
        </xdr:cNvSpPr>
      </xdr:nvSpPr>
      <xdr:spPr>
        <a:xfrm>
          <a:off x="14506575" y="5876925"/>
          <a:ext cx="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"/>
  <dimension ref="A1:J13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9.8515625" style="0" customWidth="1"/>
    <col min="2" max="2" width="18.28125" style="0" customWidth="1"/>
    <col min="3" max="3" width="17.140625" style="0" customWidth="1"/>
    <col min="4" max="4" width="15.00390625" style="0" customWidth="1"/>
    <col min="5" max="5" width="8.7109375" style="0" bestFit="1" customWidth="1"/>
    <col min="6" max="6" width="16.28125" style="0" customWidth="1"/>
    <col min="10" max="10" width="26.140625" style="0" bestFit="1" customWidth="1"/>
  </cols>
  <sheetData>
    <row r="1" spans="1:10" ht="15">
      <c r="A1" s="174" t="s">
        <v>493</v>
      </c>
      <c r="B1" s="116" t="s">
        <v>14</v>
      </c>
      <c r="C1" s="117" t="s">
        <v>497</v>
      </c>
      <c r="D1" s="117"/>
      <c r="E1" s="118" t="s">
        <v>495</v>
      </c>
      <c r="F1" s="175">
        <v>0</v>
      </c>
      <c r="G1" s="157"/>
      <c r="H1" s="157"/>
      <c r="I1" s="157"/>
      <c r="J1" s="176" t="s">
        <v>157</v>
      </c>
    </row>
    <row r="2" spans="1:10" ht="27.75" customHeight="1">
      <c r="A2" s="157"/>
      <c r="B2" s="157"/>
      <c r="C2" s="157"/>
      <c r="D2" s="157"/>
      <c r="E2" s="157"/>
      <c r="F2" s="157"/>
      <c r="G2" s="157"/>
      <c r="H2" s="157"/>
      <c r="I2" s="157"/>
      <c r="J2" s="176" t="s">
        <v>172</v>
      </c>
    </row>
    <row r="3" spans="1:10" ht="27.75" customHeight="1">
      <c r="A3" s="157"/>
      <c r="B3" s="157"/>
      <c r="C3" s="157"/>
      <c r="D3" s="157"/>
      <c r="E3" s="157"/>
      <c r="F3" s="157"/>
      <c r="G3" s="157"/>
      <c r="H3" s="157"/>
      <c r="I3" s="157"/>
      <c r="J3" s="176" t="s">
        <v>171</v>
      </c>
    </row>
    <row r="4" spans="1:10" ht="94.5" customHeight="1">
      <c r="A4" s="157"/>
      <c r="B4" s="157"/>
      <c r="C4" s="157"/>
      <c r="D4" s="157"/>
      <c r="E4" s="157"/>
      <c r="F4" s="157"/>
      <c r="G4" s="157"/>
      <c r="H4" s="157"/>
      <c r="I4" s="157"/>
      <c r="J4" s="177"/>
    </row>
    <row r="5" spans="1:10" ht="35.25" customHeight="1">
      <c r="A5" s="157"/>
      <c r="B5" s="438" t="s">
        <v>496</v>
      </c>
      <c r="C5" s="438"/>
      <c r="D5" s="438"/>
      <c r="E5" s="438"/>
      <c r="F5" s="438"/>
      <c r="G5" s="157"/>
      <c r="H5" s="157"/>
      <c r="I5" s="157"/>
      <c r="J5" s="157"/>
    </row>
    <row r="6" spans="1:10" ht="15" customHeight="1">
      <c r="A6" s="157"/>
      <c r="B6" s="439" t="s">
        <v>63</v>
      </c>
      <c r="C6" s="439"/>
      <c r="D6" s="439"/>
      <c r="E6" s="439"/>
      <c r="F6" s="439"/>
      <c r="G6" s="157"/>
      <c r="H6" s="157"/>
      <c r="I6" s="157"/>
      <c r="J6" s="157"/>
    </row>
    <row r="7" spans="1:10" ht="15.75">
      <c r="A7" s="157"/>
      <c r="B7" s="440"/>
      <c r="C7" s="440"/>
      <c r="D7" s="440"/>
      <c r="E7" s="440"/>
      <c r="F7" s="440"/>
      <c r="G7" s="157"/>
      <c r="H7" s="157"/>
      <c r="I7" s="157"/>
      <c r="J7" s="157"/>
    </row>
    <row r="8" spans="1:10" ht="15" customHeight="1">
      <c r="A8" s="157"/>
      <c r="B8" s="441" t="s">
        <v>48</v>
      </c>
      <c r="C8" s="441"/>
      <c r="D8" s="441"/>
      <c r="E8" s="441"/>
      <c r="F8" s="441"/>
      <c r="G8" s="157"/>
      <c r="H8" s="157"/>
      <c r="I8" s="157"/>
      <c r="J8" s="157"/>
    </row>
    <row r="9" spans="1:10" ht="15">
      <c r="A9" s="157"/>
      <c r="B9" s="157"/>
      <c r="C9" s="157"/>
      <c r="D9" s="157"/>
      <c r="E9" s="157"/>
      <c r="F9" s="157"/>
      <c r="G9" s="157"/>
      <c r="H9" s="157"/>
      <c r="I9" s="157"/>
      <c r="J9" s="157"/>
    </row>
    <row r="10" spans="1:10" ht="15.75">
      <c r="A10" s="157"/>
      <c r="B10" s="437" t="s">
        <v>138</v>
      </c>
      <c r="C10" s="437"/>
      <c r="D10" s="437"/>
      <c r="E10" s="437"/>
      <c r="F10" s="437"/>
      <c r="G10" s="157"/>
      <c r="H10" s="157"/>
      <c r="I10" s="157"/>
      <c r="J10" s="157"/>
    </row>
    <row r="11" spans="1:10" ht="15">
      <c r="A11" s="157"/>
      <c r="B11" s="157"/>
      <c r="C11" s="157"/>
      <c r="D11" s="157"/>
      <c r="E11" s="157"/>
      <c r="F11" s="157"/>
      <c r="G11" s="157"/>
      <c r="H11" s="157"/>
      <c r="I11" s="157"/>
      <c r="J11" s="157"/>
    </row>
    <row r="12" spans="1:10" ht="15">
      <c r="A12" s="157"/>
      <c r="B12" s="157"/>
      <c r="C12" s="178" t="s">
        <v>498</v>
      </c>
      <c r="D12" s="179">
        <v>2019</v>
      </c>
      <c r="E12" s="157"/>
      <c r="F12" s="157"/>
      <c r="G12" s="157"/>
      <c r="H12" s="157"/>
      <c r="I12" s="157"/>
      <c r="J12" s="157"/>
    </row>
    <row r="13" spans="1:10" ht="15">
      <c r="A13" s="157"/>
      <c r="B13" s="157"/>
      <c r="C13" s="133" t="s">
        <v>79</v>
      </c>
      <c r="D13" s="133" t="s">
        <v>80</v>
      </c>
      <c r="E13" s="157"/>
      <c r="F13" s="157"/>
      <c r="G13" s="157"/>
      <c r="H13" s="157"/>
      <c r="I13" s="157"/>
      <c r="J13" s="157"/>
    </row>
  </sheetData>
  <sheetProtection sheet="1" objects="1" scenarios="1"/>
  <mergeCells count="5">
    <mergeCell ref="B10:F10"/>
    <mergeCell ref="B5:F5"/>
    <mergeCell ref="B6:F6"/>
    <mergeCell ref="B7:F7"/>
    <mergeCell ref="B8:F8"/>
  </mergeCells>
  <dataValidations count="4">
    <dataValidation allowBlank="1" prompt="Выберите наименование организации" errorTitle="ОШИБКА!" error="Воспользуйтесь выпадающим списком" sqref="B5"/>
    <dataValidation allowBlank="1" prompt="Выберите или введите наименование лесничества" sqref="B7"/>
    <dataValidation errorStyle="information" type="list" allowBlank="1" showInputMessage="1" showErrorMessage="1" prompt="выберите год" errorTitle="ОШИБКА!" error="Воспользуйтесь выпадающим списком" sqref="D12">
      <formula1>"2017,2018,2019"</formula1>
    </dataValidation>
    <dataValidation type="list" allowBlank="1" showInputMessage="1" showErrorMessage="1" prompt="выберите месяц" errorTitle="ОШИБКА!" error="Воспользуйтесь выпадающим списком" sqref="C12">
      <formula1>"январь,февраль,март,апрель,май,июнь,июль,август,сентябрь,октябрь,ноябрь,декабрь"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08"/>
  <dimension ref="A1:A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84.00390625" style="0" customWidth="1"/>
  </cols>
  <sheetData/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04"/>
  <dimension ref="A1:AE24"/>
  <sheetViews>
    <sheetView showZeros="0" zoomScalePageLayoutView="0" workbookViewId="0" topLeftCell="B1000">
      <selection activeCell="C16" sqref="C16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30" customWidth="1"/>
    <col min="4" max="4" width="7.8515625" style="30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5" customWidth="1"/>
    <col min="9" max="9" width="31.8515625" style="75" customWidth="1"/>
    <col min="10" max="10" width="14.421875" style="75" hidden="1" customWidth="1"/>
    <col min="11" max="11" width="11.140625" style="75" hidden="1" customWidth="1"/>
    <col min="12" max="12" width="16.140625" style="76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1.421875" style="30" customWidth="1"/>
    <col min="24" max="24" width="10.00390625" style="91" customWidth="1"/>
    <col min="25" max="25" width="33.7109375" style="30" customWidth="1"/>
    <col min="26" max="26" width="13.57421875" style="30" customWidth="1"/>
    <col min="27" max="27" width="12.421875" style="30" bestFit="1" customWidth="1"/>
    <col min="28" max="28" width="13.140625" style="30" customWidth="1"/>
    <col min="29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19" ht="12.75" hidden="1">
      <c r="A1" s="30">
        <v>1</v>
      </c>
      <c r="B1" s="28" t="s">
        <v>107</v>
      </c>
      <c r="C1" s="6" t="s">
        <v>14</v>
      </c>
      <c r="D1" s="27" t="str">
        <f>Настройки!C1</f>
        <v>007</v>
      </c>
      <c r="E1" s="27">
        <f>Настройки!D1</f>
        <v>0</v>
      </c>
      <c r="M1" s="53"/>
      <c r="N1" s="53"/>
      <c r="O1" s="53" t="s">
        <v>64</v>
      </c>
      <c r="P1" s="53"/>
      <c r="Q1" s="29"/>
      <c r="R1" s="29"/>
      <c r="S1" s="91">
        <f>ROW(A17)</f>
        <v>17</v>
      </c>
    </row>
    <row r="2" spans="1:19" ht="12.75" hidden="1">
      <c r="A2" s="30"/>
      <c r="E2" s="31"/>
      <c r="F2" s="31"/>
      <c r="G2" s="31"/>
      <c r="H2" s="31"/>
      <c r="I2" s="31"/>
      <c r="J2" s="31"/>
      <c r="K2" s="31"/>
      <c r="L2" s="32"/>
      <c r="M2" s="32"/>
      <c r="N2" s="32"/>
      <c r="O2" s="33"/>
      <c r="P2" s="33"/>
      <c r="Q2" s="33"/>
      <c r="R2" s="33"/>
      <c r="S2" s="33"/>
    </row>
    <row r="3" spans="1:24" ht="15.75" hidden="1">
      <c r="A3" s="30"/>
      <c r="C3" s="55"/>
      <c r="E3" s="30"/>
      <c r="F3" s="579" t="str">
        <f>Настройки!B5</f>
        <v>Новгородская обл. Министерство ПРЛХиЭ</v>
      </c>
      <c r="G3" s="579"/>
      <c r="H3" s="579"/>
      <c r="I3" s="579"/>
      <c r="J3" s="579"/>
      <c r="K3" s="579"/>
      <c r="L3" s="579"/>
      <c r="X3" s="30"/>
    </row>
    <row r="4" spans="1:24" ht="17.25" customHeight="1" hidden="1">
      <c r="A4" s="30"/>
      <c r="C4" s="35"/>
      <c r="E4" s="30"/>
      <c r="F4" s="580" t="s">
        <v>63</v>
      </c>
      <c r="G4" s="580"/>
      <c r="H4" s="580"/>
      <c r="I4" s="580"/>
      <c r="J4" s="580"/>
      <c r="K4" s="580"/>
      <c r="L4" s="580"/>
      <c r="X4" s="30"/>
    </row>
    <row r="5" spans="1:24" ht="15.75" hidden="1">
      <c r="A5" s="30"/>
      <c r="C5" s="21"/>
      <c r="E5" s="30"/>
      <c r="F5" s="581">
        <f>Настройки!B7</f>
        <v>0</v>
      </c>
      <c r="G5" s="581"/>
      <c r="H5" s="581"/>
      <c r="I5" s="581"/>
      <c r="J5" s="581"/>
      <c r="K5" s="581"/>
      <c r="L5" s="581"/>
      <c r="X5" s="30"/>
    </row>
    <row r="6" spans="1:24" ht="19.5" customHeight="1" hidden="1">
      <c r="A6" s="30"/>
      <c r="C6" s="22"/>
      <c r="E6" s="30"/>
      <c r="F6" s="577" t="s">
        <v>48</v>
      </c>
      <c r="G6" s="577"/>
      <c r="H6" s="577"/>
      <c r="I6" s="577"/>
      <c r="J6" s="577"/>
      <c r="K6" s="577"/>
      <c r="L6" s="577"/>
      <c r="X6" s="30"/>
    </row>
    <row r="7" spans="1:24" ht="83.25" customHeight="1" hidden="1">
      <c r="A7" s="30"/>
      <c r="C7" s="36"/>
      <c r="E7" s="30"/>
      <c r="F7" s="578" t="str">
        <f>"Информация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("&amp;'17-ОИП'!B21&amp;")
(по действующим договорам и договорам, расторгнутым в текущем году)"</f>
        <v>Информация о недоимках в федеральный бюджет Российской Федерации
платы за использование лесов, расположенных на землях лесного фонда,  в части минимального размера арендной платы
(053 1 12 04012 01 6000 120)
(по действующим договорам и договорам, расторгнутым в текущем году)</v>
      </c>
      <c r="G7" s="578"/>
      <c r="H7" s="578"/>
      <c r="I7" s="578"/>
      <c r="J7" s="578"/>
      <c r="K7" s="578"/>
      <c r="L7" s="578"/>
      <c r="X7" s="30"/>
    </row>
    <row r="8" spans="1:24" ht="15" customHeight="1" hidden="1">
      <c r="A8" s="30"/>
      <c r="C8" s="34"/>
      <c r="E8" s="30"/>
      <c r="F8" s="30"/>
      <c r="G8" s="37" t="s">
        <v>78</v>
      </c>
      <c r="H8" s="61" t="str">
        <f>Настройки!C12</f>
        <v>март</v>
      </c>
      <c r="I8" s="62">
        <f>Настройки!D12</f>
        <v>2019</v>
      </c>
      <c r="L8" s="38" t="s">
        <v>24</v>
      </c>
      <c r="O8" s="40"/>
      <c r="P8" s="41"/>
      <c r="X8" s="30"/>
    </row>
    <row r="9" spans="1:24" ht="14.25" customHeight="1" hidden="1">
      <c r="A9" s="30"/>
      <c r="C9" s="34"/>
      <c r="E9" s="30"/>
      <c r="F9" s="34"/>
      <c r="G9" s="34"/>
      <c r="H9" s="56" t="s">
        <v>79</v>
      </c>
      <c r="I9" s="56" t="s">
        <v>80</v>
      </c>
      <c r="K9" s="54"/>
      <c r="L9" s="30"/>
      <c r="X9" s="30"/>
    </row>
    <row r="10" spans="1:24" ht="14.25" customHeight="1" hidden="1">
      <c r="A10" s="30"/>
      <c r="C10" s="34"/>
      <c r="D10" s="34"/>
      <c r="E10" s="34"/>
      <c r="F10" s="34"/>
      <c r="G10" s="34"/>
      <c r="H10" s="42"/>
      <c r="I10" s="42"/>
      <c r="J10" s="42"/>
      <c r="K10" s="42"/>
      <c r="L10" s="42"/>
      <c r="M10" s="43"/>
      <c r="N10" s="43"/>
      <c r="O10" s="43"/>
      <c r="P10" s="43"/>
      <c r="T10" s="70"/>
      <c r="X10" s="30"/>
    </row>
    <row r="11" spans="1:23" ht="12.75" hidden="1">
      <c r="A11" s="576" t="s">
        <v>110</v>
      </c>
      <c r="B11" s="576" t="s">
        <v>67</v>
      </c>
      <c r="C11" s="576" t="s">
        <v>6</v>
      </c>
      <c r="D11" s="576" t="s">
        <v>191</v>
      </c>
      <c r="E11" s="576" t="s">
        <v>70</v>
      </c>
      <c r="F11" s="582" t="s">
        <v>166</v>
      </c>
      <c r="G11" s="576" t="s">
        <v>192</v>
      </c>
      <c r="H11" s="576" t="s">
        <v>193</v>
      </c>
      <c r="I11" s="576" t="s">
        <v>66</v>
      </c>
      <c r="J11" s="576" t="s">
        <v>167</v>
      </c>
      <c r="K11" s="558" t="s">
        <v>168</v>
      </c>
      <c r="L11" s="558" t="s">
        <v>86</v>
      </c>
      <c r="M11" s="558" t="s">
        <v>129</v>
      </c>
      <c r="N11" s="558" t="s">
        <v>81</v>
      </c>
      <c r="O11" s="510" t="s">
        <v>82</v>
      </c>
      <c r="P11" s="510"/>
      <c r="Q11" s="510"/>
      <c r="R11" s="510" t="s">
        <v>82</v>
      </c>
      <c r="S11" s="510"/>
      <c r="T11" s="510"/>
      <c r="U11" s="71" t="s">
        <v>134</v>
      </c>
      <c r="V11" s="71" t="s">
        <v>145</v>
      </c>
      <c r="W11" s="558" t="s">
        <v>71</v>
      </c>
    </row>
    <row r="12" spans="1:31" ht="12.75" customHeight="1" hidden="1">
      <c r="A12" s="576"/>
      <c r="B12" s="576"/>
      <c r="C12" s="576"/>
      <c r="D12" s="576"/>
      <c r="E12" s="576"/>
      <c r="F12" s="583"/>
      <c r="G12" s="576"/>
      <c r="H12" s="576"/>
      <c r="I12" s="576"/>
      <c r="J12" s="576"/>
      <c r="K12" s="558"/>
      <c r="L12" s="558"/>
      <c r="M12" s="558"/>
      <c r="N12" s="558"/>
      <c r="O12" s="510" t="s">
        <v>25</v>
      </c>
      <c r="P12" s="510" t="s">
        <v>65</v>
      </c>
      <c r="Q12" s="510"/>
      <c r="R12" s="492" t="s">
        <v>65</v>
      </c>
      <c r="S12" s="494"/>
      <c r="T12" s="568" t="s">
        <v>116</v>
      </c>
      <c r="U12" s="560" t="s">
        <v>147</v>
      </c>
      <c r="V12" s="560" t="s">
        <v>146</v>
      </c>
      <c r="W12" s="559"/>
      <c r="Z12" s="70">
        <f aca="true" t="shared" si="0" ref="Z12:AE12">COUNTIF(Z16:Z17,"&lt;&gt;0")</f>
        <v>0</v>
      </c>
      <c r="AA12" s="70">
        <f t="shared" si="0"/>
        <v>0</v>
      </c>
      <c r="AB12" s="70">
        <f t="shared" si="0"/>
        <v>0</v>
      </c>
      <c r="AC12" s="70">
        <f t="shared" si="0"/>
        <v>0</v>
      </c>
      <c r="AD12" s="70">
        <f t="shared" si="0"/>
        <v>0</v>
      </c>
      <c r="AE12" s="70">
        <f t="shared" si="0"/>
        <v>0</v>
      </c>
    </row>
    <row r="13" spans="1:31" ht="15.75" hidden="1">
      <c r="A13" s="576"/>
      <c r="B13" s="576"/>
      <c r="C13" s="576"/>
      <c r="D13" s="576"/>
      <c r="E13" s="576"/>
      <c r="F13" s="583"/>
      <c r="G13" s="576"/>
      <c r="H13" s="576"/>
      <c r="I13" s="576"/>
      <c r="J13" s="576"/>
      <c r="K13" s="558"/>
      <c r="L13" s="558"/>
      <c r="M13" s="558"/>
      <c r="N13" s="558"/>
      <c r="O13" s="510"/>
      <c r="P13" s="510" t="s">
        <v>139</v>
      </c>
      <c r="Q13" s="571" t="s">
        <v>74</v>
      </c>
      <c r="R13" s="571" t="s">
        <v>87</v>
      </c>
      <c r="S13" s="571" t="s">
        <v>76</v>
      </c>
      <c r="T13" s="569"/>
      <c r="U13" s="558"/>
      <c r="V13" s="558"/>
      <c r="W13" s="559"/>
      <c r="Y13" s="442" t="s">
        <v>103</v>
      </c>
      <c r="Z13" s="442"/>
      <c r="AA13" s="442"/>
      <c r="AB13" s="442"/>
      <c r="AC13" s="442"/>
      <c r="AD13" s="442"/>
      <c r="AE13" s="442"/>
    </row>
    <row r="14" spans="1:31" ht="48.75" customHeight="1" hidden="1">
      <c r="A14" s="576"/>
      <c r="B14" s="576"/>
      <c r="C14" s="576"/>
      <c r="D14" s="576"/>
      <c r="E14" s="576"/>
      <c r="F14" s="584"/>
      <c r="G14" s="576"/>
      <c r="H14" s="576"/>
      <c r="I14" s="576"/>
      <c r="J14" s="576"/>
      <c r="K14" s="558"/>
      <c r="L14" s="558"/>
      <c r="M14" s="558"/>
      <c r="N14" s="558"/>
      <c r="O14" s="510"/>
      <c r="P14" s="510"/>
      <c r="Q14" s="571"/>
      <c r="R14" s="571"/>
      <c r="S14" s="571"/>
      <c r="T14" s="570"/>
      <c r="U14" s="558"/>
      <c r="V14" s="558"/>
      <c r="W14" s="559"/>
      <c r="Y14" s="572" t="s">
        <v>105</v>
      </c>
      <c r="Z14" s="573" t="s">
        <v>104</v>
      </c>
      <c r="AA14" s="574"/>
      <c r="AB14" s="574"/>
      <c r="AC14" s="574"/>
      <c r="AD14" s="574"/>
      <c r="AE14" s="575"/>
    </row>
    <row r="15" spans="1:31" ht="12.75" hidden="1">
      <c r="A15" s="44"/>
      <c r="B15" s="44" t="s">
        <v>16</v>
      </c>
      <c r="C15" s="44" t="s">
        <v>17</v>
      </c>
      <c r="D15" s="44"/>
      <c r="E15" s="44" t="s">
        <v>18</v>
      </c>
      <c r="F15" s="44" t="s">
        <v>194</v>
      </c>
      <c r="G15" s="44" t="s">
        <v>195</v>
      </c>
      <c r="H15" s="44" t="s">
        <v>196</v>
      </c>
      <c r="I15" s="44">
        <v>1</v>
      </c>
      <c r="J15" s="44"/>
      <c r="K15" s="44"/>
      <c r="L15" s="44">
        <v>2</v>
      </c>
      <c r="M15" s="44">
        <v>3</v>
      </c>
      <c r="N15" s="44">
        <v>4</v>
      </c>
      <c r="O15" s="44">
        <v>5</v>
      </c>
      <c r="P15" s="44">
        <v>6</v>
      </c>
      <c r="Q15" s="44">
        <v>7</v>
      </c>
      <c r="R15" s="44">
        <v>8</v>
      </c>
      <c r="S15" s="44">
        <v>9</v>
      </c>
      <c r="T15" s="44">
        <v>10</v>
      </c>
      <c r="U15" s="44">
        <v>11</v>
      </c>
      <c r="V15" s="44">
        <v>12</v>
      </c>
      <c r="W15" s="44">
        <v>13</v>
      </c>
      <c r="Y15" s="572"/>
      <c r="Z15" s="63" t="s">
        <v>135</v>
      </c>
      <c r="AA15" s="63" t="s">
        <v>130</v>
      </c>
      <c r="AB15" s="63" t="s">
        <v>131</v>
      </c>
      <c r="AC15" s="63" t="s">
        <v>132</v>
      </c>
      <c r="AD15" s="63" t="s">
        <v>133</v>
      </c>
      <c r="AE15" s="63" t="s">
        <v>148</v>
      </c>
    </row>
    <row r="16" spans="1:31" s="39" customFormat="1" ht="12.75" hidden="1">
      <c r="A16" s="90" t="s">
        <v>170</v>
      </c>
      <c r="B16" s="90" t="s">
        <v>170</v>
      </c>
      <c r="C16" s="90" t="s">
        <v>170</v>
      </c>
      <c r="D16" s="90" t="s">
        <v>69</v>
      </c>
      <c r="E16" s="89" t="s">
        <v>169</v>
      </c>
      <c r="F16" s="90" t="s">
        <v>170</v>
      </c>
      <c r="G16" s="90" t="s">
        <v>170</v>
      </c>
      <c r="H16" s="90" t="s">
        <v>170</v>
      </c>
      <c r="I16" s="90" t="s">
        <v>170</v>
      </c>
      <c r="J16" s="90" t="s">
        <v>170</v>
      </c>
      <c r="K16" s="90" t="s">
        <v>170</v>
      </c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0" t="s">
        <v>69</v>
      </c>
      <c r="X16" s="92"/>
      <c r="Y16" s="64" t="str">
        <f>E16</f>
        <v>ИТОГО</v>
      </c>
      <c r="Z16" s="65">
        <f>IF(M16&gt;=N16,0,M16-N16)</f>
        <v>0</v>
      </c>
      <c r="AA16" s="65">
        <f>IF(P16&gt;=Q16,0,P16-Q16)</f>
        <v>0</v>
      </c>
      <c r="AB16" s="65">
        <f>IF(R16&gt;=S16,0,R16-S16)</f>
        <v>0</v>
      </c>
      <c r="AC16" s="65">
        <f>IF(O16&gt;=T16,0,O16-T16)</f>
        <v>0</v>
      </c>
      <c r="AD16" s="65">
        <f>IF(O16&gt;=U16,0,O16-U16)</f>
        <v>0</v>
      </c>
      <c r="AE16" s="65">
        <f>IF(U16&gt;=V16,0,U16-V16)</f>
        <v>0</v>
      </c>
    </row>
    <row r="17" spans="1:31" ht="12.75" hidden="1">
      <c r="A17" s="80"/>
      <c r="B17" s="81"/>
      <c r="C17" s="80"/>
      <c r="D17" s="98"/>
      <c r="E17" s="80"/>
      <c r="F17" s="80"/>
      <c r="G17" s="80"/>
      <c r="H17" s="80"/>
      <c r="I17" s="87"/>
      <c r="J17" s="80"/>
      <c r="K17" s="81"/>
      <c r="L17" s="82"/>
      <c r="M17" s="82"/>
      <c r="N17" s="82"/>
      <c r="O17" s="69">
        <f>P17+R17</f>
        <v>0</v>
      </c>
      <c r="P17" s="82"/>
      <c r="Q17" s="82"/>
      <c r="R17" s="82"/>
      <c r="S17" s="82"/>
      <c r="T17" s="82"/>
      <c r="U17" s="82"/>
      <c r="V17" s="82"/>
      <c r="W17" s="104"/>
      <c r="Y17" s="64">
        <f>B17</f>
        <v>0</v>
      </c>
      <c r="Z17" s="65">
        <f>IF(M17&gt;=N17,0,M17-N17)</f>
        <v>0</v>
      </c>
      <c r="AA17" s="65">
        <f>IF(P17&gt;=Q17,0,P17-Q17)</f>
        <v>0</v>
      </c>
      <c r="AB17" s="65">
        <f>IF(R17&gt;=S17,0,R17-S17)</f>
        <v>0</v>
      </c>
      <c r="AC17" s="65">
        <f>IF(O17&gt;=T17,0,O17-T17)</f>
        <v>0</v>
      </c>
      <c r="AD17" s="65">
        <f>IF(O17&gt;=U17,0,O17-U17)</f>
        <v>0</v>
      </c>
      <c r="AE17" s="65">
        <f>IF(U17&gt;=V17,0,U17-V17)</f>
        <v>0</v>
      </c>
    </row>
    <row r="18" spans="1:31" ht="22.5" customHeight="1" hidden="1">
      <c r="A18" s="30"/>
      <c r="F18" s="88"/>
      <c r="G18" s="88"/>
      <c r="H18" s="88"/>
      <c r="Q18" s="567" t="s">
        <v>13</v>
      </c>
      <c r="R18" s="567"/>
      <c r="T18" s="45"/>
      <c r="U18" s="565"/>
      <c r="V18" s="565"/>
      <c r="W18" s="46"/>
      <c r="X18" s="93"/>
      <c r="Y18" s="47"/>
      <c r="Z18" s="47"/>
      <c r="AA18" s="47"/>
      <c r="AB18" s="57"/>
      <c r="AC18" s="57"/>
      <c r="AD18" s="57"/>
      <c r="AE18" s="57"/>
    </row>
    <row r="19" spans="1:31" ht="18" customHeight="1" hidden="1">
      <c r="A19" s="30"/>
      <c r="F19" s="88"/>
      <c r="G19" s="88"/>
      <c r="H19" s="88"/>
      <c r="N19"/>
      <c r="R19" s="1"/>
      <c r="T19" s="1"/>
      <c r="U19" s="566" t="s">
        <v>19</v>
      </c>
      <c r="V19" s="566"/>
      <c r="W19" s="60" t="s">
        <v>20</v>
      </c>
      <c r="X19" s="94"/>
      <c r="Y19" s="58"/>
      <c r="Z19" s="58"/>
      <c r="AA19" s="58"/>
      <c r="AB19" s="57"/>
      <c r="AC19" s="57"/>
      <c r="AD19" s="57"/>
      <c r="AE19" s="57"/>
    </row>
    <row r="20" spans="1:31" ht="41.25" customHeight="1" hidden="1">
      <c r="A20" s="30"/>
      <c r="F20" s="88"/>
      <c r="G20" s="88"/>
      <c r="H20" s="88"/>
      <c r="Q20" s="564" t="s">
        <v>21</v>
      </c>
      <c r="R20" s="564"/>
      <c r="S20" s="562"/>
      <c r="T20" s="562"/>
      <c r="U20" s="565"/>
      <c r="V20" s="565"/>
      <c r="W20" s="48"/>
      <c r="X20" s="93"/>
      <c r="Y20" s="47"/>
      <c r="Z20" s="47"/>
      <c r="AA20" s="47"/>
      <c r="AB20" s="57"/>
      <c r="AC20" s="57"/>
      <c r="AD20" s="57"/>
      <c r="AE20" s="57"/>
    </row>
    <row r="21" spans="1:31" ht="25.5" customHeight="1" hidden="1">
      <c r="A21" s="30"/>
      <c r="F21" s="88"/>
      <c r="G21" s="88"/>
      <c r="H21" s="88"/>
      <c r="N21"/>
      <c r="S21" s="563" t="s">
        <v>22</v>
      </c>
      <c r="T21" s="563"/>
      <c r="U21" s="566" t="s">
        <v>19</v>
      </c>
      <c r="V21" s="566"/>
      <c r="W21" s="50" t="s">
        <v>83</v>
      </c>
      <c r="X21" s="94"/>
      <c r="Y21" s="58"/>
      <c r="Z21" s="58"/>
      <c r="AA21" s="58"/>
      <c r="AB21" s="57"/>
      <c r="AC21" s="57"/>
      <c r="AD21" s="57"/>
      <c r="AE21" s="57"/>
    </row>
    <row r="22" spans="1:31" ht="24" customHeight="1" hidden="1">
      <c r="A22" s="30"/>
      <c r="N22"/>
      <c r="S22" s="1"/>
      <c r="T22" s="1"/>
      <c r="U22" s="557"/>
      <c r="V22" s="557"/>
      <c r="X22" s="95"/>
      <c r="Y22" s="49"/>
      <c r="Z22" s="49"/>
      <c r="AA22" s="49"/>
      <c r="AB22" s="57"/>
      <c r="AC22" s="57"/>
      <c r="AD22" s="57"/>
      <c r="AE22" s="57"/>
    </row>
    <row r="23" spans="1:31" ht="28.5" customHeight="1" hidden="1">
      <c r="A23" s="30"/>
      <c r="N23"/>
      <c r="S23" s="2"/>
      <c r="T23" s="2"/>
      <c r="U23" s="561" t="s">
        <v>23</v>
      </c>
      <c r="V23" s="561"/>
      <c r="X23" s="96"/>
      <c r="Y23" s="51"/>
      <c r="Z23" s="51"/>
      <c r="AA23" s="51"/>
      <c r="AB23" s="59"/>
      <c r="AC23" s="59"/>
      <c r="AD23" s="59"/>
      <c r="AE23" s="59"/>
    </row>
    <row r="24" spans="1:18" ht="12.75" hidden="1">
      <c r="A24" s="30"/>
      <c r="L24" s="77"/>
      <c r="M24" s="52"/>
      <c r="N24" s="52"/>
      <c r="O24" s="52"/>
      <c r="P24" s="52"/>
      <c r="R24" s="52"/>
    </row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ht="12.75" hidden="1"/>
    <row r="626" ht="12.75" hidden="1"/>
    <row r="627" ht="12.75" hidden="1"/>
    <row r="628" ht="12.75" hidden="1"/>
    <row r="629" ht="12.75" hidden="1"/>
    <row r="630" ht="12.75" hidden="1"/>
    <row r="631" ht="12.75" hidden="1"/>
    <row r="632" ht="12.75" hidden="1"/>
    <row r="633" ht="12.75" hidden="1"/>
    <row r="634" ht="12.75" hidden="1"/>
    <row r="635" ht="12.75" hidden="1"/>
    <row r="636" ht="12.75" hidden="1"/>
    <row r="637" ht="12.75" hidden="1"/>
    <row r="638" ht="12.75" hidden="1"/>
    <row r="639" ht="12.75" hidden="1"/>
    <row r="640" ht="12.75" hidden="1"/>
    <row r="641" ht="12.75" hidden="1"/>
    <row r="642" ht="12.75" hidden="1"/>
    <row r="643" ht="12.75" hidden="1"/>
    <row r="644" ht="12.75" hidden="1"/>
    <row r="645" ht="12.75" hidden="1"/>
    <row r="646" ht="12.75" hidden="1"/>
    <row r="647" ht="12.75" hidden="1"/>
    <row r="648" ht="12.75" hidden="1"/>
    <row r="649" ht="12.75" hidden="1"/>
    <row r="650" ht="12.75" hidden="1"/>
    <row r="651" ht="12.75" hidden="1"/>
    <row r="652" ht="12.75" hidden="1"/>
    <row r="653" ht="12.75" hidden="1"/>
    <row r="654" ht="12.75" hidden="1"/>
    <row r="655" ht="12.75" hidden="1"/>
    <row r="656" ht="12.75" hidden="1"/>
    <row r="657" ht="12.75" hidden="1"/>
    <row r="658" ht="12.75" hidden="1"/>
    <row r="659" ht="12.75" hidden="1"/>
    <row r="660" ht="12.75" hidden="1"/>
    <row r="661" ht="12.75" hidden="1"/>
    <row r="662" ht="12.75" hidden="1"/>
    <row r="663" ht="12.75" hidden="1"/>
    <row r="664" ht="12.75" hidden="1"/>
    <row r="665" ht="12.75" hidden="1"/>
    <row r="666" ht="12.75" hidden="1"/>
    <row r="667" ht="12.75" hidden="1"/>
    <row r="668" ht="12.75" hidden="1"/>
    <row r="669" ht="12.75" hidden="1"/>
    <row r="670" ht="12.75" hidden="1"/>
    <row r="671" ht="12.75" hidden="1"/>
    <row r="672" ht="12.75" hidden="1"/>
    <row r="673" ht="12.75" hidden="1"/>
    <row r="674" ht="12.75" hidden="1"/>
    <row r="675" ht="12.75" hidden="1"/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ht="12.75" hidden="1"/>
    <row r="686" ht="12.75" hidden="1"/>
    <row r="687" ht="12.75" hidden="1"/>
    <row r="688" ht="12.75" hidden="1"/>
    <row r="689" ht="12.75" hidden="1"/>
    <row r="690" ht="12.75" hidden="1"/>
    <row r="691" ht="12.75" hidden="1"/>
    <row r="692" ht="12.75" hidden="1"/>
    <row r="693" ht="12.75" hidden="1"/>
    <row r="694" ht="12.75" hidden="1"/>
    <row r="695" ht="12.75" hidden="1"/>
    <row r="696" ht="12.75" hidden="1"/>
    <row r="697" ht="12.75" hidden="1"/>
    <row r="698" ht="12.75" hidden="1"/>
    <row r="699" ht="12.75" hidden="1"/>
    <row r="700" ht="12.75" hidden="1"/>
    <row r="701" ht="12.75" hidden="1"/>
    <row r="702" ht="12.75" hidden="1"/>
    <row r="703" ht="12.75" hidden="1"/>
    <row r="704" ht="12.75" hidden="1"/>
    <row r="705" ht="12.75" hidden="1"/>
    <row r="706" ht="12.75" hidden="1"/>
    <row r="707" ht="12.75" hidden="1"/>
    <row r="708" ht="12.75" hidden="1"/>
    <row r="709" ht="12.75" hidden="1"/>
    <row r="710" ht="12.75" hidden="1"/>
    <row r="711" ht="12.75" hidden="1"/>
    <row r="712" ht="12.75" hidden="1"/>
    <row r="713" ht="12.75" hidden="1"/>
    <row r="714" ht="12.75" hidden="1"/>
    <row r="715" ht="12.75" hidden="1"/>
    <row r="716" ht="12.75" hidden="1"/>
    <row r="717" ht="12.75" hidden="1"/>
    <row r="718" ht="12.75" hidden="1"/>
    <row r="719" ht="12.75" hidden="1"/>
    <row r="720" ht="12.75" hidden="1"/>
    <row r="721" ht="12.75" hidden="1"/>
    <row r="722" ht="12.75" hidden="1"/>
    <row r="723" ht="12.75" hidden="1"/>
    <row r="724" ht="12.75" hidden="1"/>
    <row r="725" ht="12.75" hidden="1"/>
    <row r="726" ht="12.75" hidden="1"/>
    <row r="727" ht="12.75" hidden="1"/>
    <row r="728" ht="12.75" hidden="1"/>
    <row r="729" ht="12.75" hidden="1"/>
    <row r="730" ht="12.75" hidden="1"/>
    <row r="731" ht="12.75" hidden="1"/>
    <row r="732" ht="12.75" hidden="1"/>
    <row r="733" ht="12.75" hidden="1"/>
    <row r="734" ht="12.75" hidden="1"/>
    <row r="735" ht="12.75" hidden="1"/>
    <row r="736" ht="12.75" hidden="1"/>
    <row r="737" ht="12.75" hidden="1"/>
    <row r="738" ht="12.75" hidden="1"/>
    <row r="739" ht="12.75" hidden="1"/>
    <row r="740" ht="12.75" hidden="1"/>
    <row r="741" ht="12.75" hidden="1"/>
    <row r="742" ht="12.75" hidden="1"/>
    <row r="743" ht="12.75" hidden="1"/>
    <row r="744" ht="12.75" hidden="1"/>
    <row r="745" ht="12.75" hidden="1"/>
    <row r="746" ht="12.75" hidden="1"/>
    <row r="747" ht="12.75" hidden="1"/>
    <row r="748" ht="12.75" hidden="1"/>
    <row r="749" ht="12.75" hidden="1"/>
    <row r="750" ht="12.75" hidden="1"/>
    <row r="751" ht="12.75" hidden="1"/>
    <row r="752" ht="12.75" hidden="1"/>
    <row r="753" ht="12.75" hidden="1"/>
    <row r="754" ht="12.75" hidden="1"/>
    <row r="755" ht="12.75" hidden="1"/>
    <row r="756" ht="12.75" hidden="1"/>
    <row r="757" ht="12.75" hidden="1"/>
    <row r="758" ht="12.75" hidden="1"/>
    <row r="759" ht="12.75" hidden="1"/>
    <row r="760" ht="12.75" hidden="1"/>
    <row r="761" ht="12.75" hidden="1"/>
    <row r="762" ht="12.75" hidden="1"/>
    <row r="763" ht="12.75" hidden="1"/>
    <row r="764" ht="12.75" hidden="1"/>
    <row r="765" ht="12.75" hidden="1"/>
    <row r="766" ht="12.75" hidden="1"/>
    <row r="767" ht="12.75" hidden="1"/>
    <row r="768" ht="12.75" hidden="1"/>
    <row r="769" ht="12.75" hidden="1"/>
    <row r="770" ht="12.75" hidden="1"/>
    <row r="771" ht="12.75" hidden="1"/>
    <row r="772" ht="12.75" hidden="1"/>
    <row r="773" ht="12.75" hidden="1"/>
    <row r="774" ht="12.75" hidden="1"/>
    <row r="775" ht="12.75" hidden="1"/>
    <row r="776" ht="12.75" hidden="1"/>
    <row r="777" ht="12.75" hidden="1"/>
    <row r="778" ht="12.75" hidden="1"/>
    <row r="779" ht="12.75" hidden="1"/>
    <row r="780" ht="12.75" hidden="1"/>
    <row r="781" ht="12.75" hidden="1"/>
    <row r="782" ht="12.75" hidden="1"/>
    <row r="783" ht="12.75" hidden="1"/>
    <row r="784" ht="12.75" hidden="1"/>
    <row r="785" ht="12.75" hidden="1"/>
    <row r="786" ht="12.75" hidden="1"/>
    <row r="787" ht="12.75" hidden="1"/>
    <row r="788" ht="12.75" hidden="1"/>
    <row r="789" ht="12.75" hidden="1"/>
    <row r="790" ht="12.75" hidden="1"/>
    <row r="791" ht="12.75" hidden="1"/>
    <row r="792" ht="12.75" hidden="1"/>
    <row r="793" ht="12.75" hidden="1"/>
    <row r="794" ht="12.75" hidden="1"/>
    <row r="795" ht="12.75" hidden="1"/>
    <row r="796" ht="12.75" hidden="1"/>
    <row r="797" ht="12.75" hidden="1"/>
    <row r="798" ht="12.75" hidden="1"/>
    <row r="799" ht="12.75" hidden="1"/>
    <row r="800" ht="12.75" hidden="1"/>
    <row r="801" ht="12.75" hidden="1"/>
    <row r="802" ht="12.75" hidden="1"/>
    <row r="803" ht="12.75" hidden="1"/>
    <row r="804" ht="12.75" hidden="1"/>
    <row r="805" ht="12.75" hidden="1"/>
    <row r="806" ht="12.75" hidden="1"/>
    <row r="807" ht="12.75" hidden="1"/>
    <row r="808" ht="12.75" hidden="1"/>
    <row r="809" ht="12.75" hidden="1"/>
    <row r="810" ht="12.75" hidden="1"/>
    <row r="811" ht="12.75" hidden="1"/>
    <row r="812" ht="12.75" hidden="1"/>
    <row r="813" ht="12.75" hidden="1"/>
    <row r="814" ht="12.75" hidden="1"/>
    <row r="815" ht="12.75" hidden="1"/>
    <row r="816" ht="12.75" hidden="1"/>
    <row r="817" ht="12.75" hidden="1"/>
    <row r="818" ht="12.75" hidden="1"/>
    <row r="819" ht="12.75" hidden="1"/>
    <row r="820" ht="12.75" hidden="1"/>
    <row r="821" ht="12.75" hidden="1"/>
    <row r="822" ht="12.75" hidden="1"/>
    <row r="823" ht="12.75" hidden="1"/>
    <row r="824" ht="12.75" hidden="1"/>
    <row r="825" ht="12.75" hidden="1"/>
    <row r="826" ht="12.75" hidden="1"/>
    <row r="827" ht="12.75" hidden="1"/>
    <row r="828" ht="12.75" hidden="1"/>
    <row r="829" ht="12.75" hidden="1"/>
    <row r="830" ht="12.75" hidden="1"/>
    <row r="831" ht="12.75" hidden="1"/>
    <row r="832" ht="12.75" hidden="1"/>
    <row r="833" ht="12.75" hidden="1"/>
    <row r="834" ht="12.75" hidden="1"/>
    <row r="835" ht="12.75" hidden="1"/>
    <row r="836" ht="12.75" hidden="1"/>
    <row r="837" ht="12.75" hidden="1"/>
    <row r="838" ht="12.75" hidden="1"/>
    <row r="839" ht="12.75" hidden="1"/>
    <row r="840" ht="12.75" hidden="1"/>
    <row r="841" ht="12.75" hidden="1"/>
    <row r="842" ht="12.75" hidden="1"/>
    <row r="843" ht="12.75" hidden="1"/>
    <row r="844" ht="12.75" hidden="1"/>
    <row r="845" ht="12.75" hidden="1"/>
    <row r="846" ht="12.75" hidden="1"/>
    <row r="847" ht="12.75" hidden="1"/>
    <row r="848" ht="12.75" hidden="1"/>
    <row r="849" ht="12.75" hidden="1"/>
    <row r="850" ht="12.75" hidden="1"/>
    <row r="851" ht="12.75" hidden="1"/>
    <row r="852" ht="12.75" hidden="1"/>
    <row r="853" ht="12.75" hidden="1"/>
    <row r="854" ht="12.75" hidden="1"/>
    <row r="855" ht="12.75" hidden="1"/>
    <row r="856" ht="12.75" hidden="1"/>
    <row r="857" ht="12.75" hidden="1"/>
    <row r="858" ht="12.75" hidden="1"/>
    <row r="859" ht="12.75" hidden="1"/>
    <row r="860" ht="12.75" hidden="1"/>
    <row r="861" ht="12.75" hidden="1"/>
    <row r="862" ht="12.75" hidden="1"/>
    <row r="863" ht="12.75" hidden="1"/>
    <row r="864" ht="12.75" hidden="1"/>
    <row r="865" ht="12.75" hidden="1"/>
    <row r="866" ht="12.75" hidden="1"/>
    <row r="867" ht="12.75" hidden="1"/>
    <row r="868" ht="12.75" hidden="1"/>
    <row r="869" ht="12.75" hidden="1"/>
    <row r="870" ht="12.75" hidden="1"/>
    <row r="871" ht="12.75" hidden="1"/>
    <row r="872" ht="12.75" hidden="1"/>
    <row r="873" ht="12.75" hidden="1"/>
    <row r="874" ht="12.75" hidden="1"/>
    <row r="875" ht="12.75" hidden="1"/>
    <row r="876" ht="12.75" hidden="1"/>
    <row r="877" ht="12.75" hidden="1"/>
    <row r="878" ht="12.75" hidden="1"/>
    <row r="879" ht="12.75" hidden="1"/>
    <row r="880" ht="12.75" hidden="1"/>
    <row r="881" ht="12.75" hidden="1"/>
    <row r="882" ht="12.75" hidden="1"/>
    <row r="883" ht="12.75" hidden="1"/>
    <row r="884" ht="12.75" hidden="1"/>
    <row r="885" ht="12.75" hidden="1"/>
    <row r="886" ht="12.75" hidden="1"/>
    <row r="887" ht="12.75" hidden="1"/>
    <row r="888" ht="12.75" hidden="1"/>
    <row r="889" ht="12.75" hidden="1"/>
    <row r="890" ht="12.75" hidden="1"/>
    <row r="891" ht="12.75" hidden="1"/>
    <row r="892" ht="12.75" hidden="1"/>
    <row r="893" ht="12.75" hidden="1"/>
    <row r="894" ht="12.75" hidden="1"/>
    <row r="895" ht="12.75" hidden="1"/>
    <row r="896" ht="12.75" hidden="1"/>
    <row r="897" ht="12.75" hidden="1"/>
    <row r="898" ht="12.75" hidden="1"/>
    <row r="899" ht="12.75" hidden="1"/>
    <row r="900" ht="12.75" hidden="1"/>
    <row r="901" ht="12.75" hidden="1"/>
    <row r="902" ht="12.75" hidden="1"/>
    <row r="903" ht="12.75" hidden="1"/>
    <row r="904" ht="12.75" hidden="1"/>
    <row r="905" ht="12.75" hidden="1"/>
    <row r="906" ht="12.75" hidden="1"/>
    <row r="907" ht="12.75" hidden="1"/>
    <row r="908" ht="12.75" hidden="1"/>
    <row r="909" ht="12.75" hidden="1"/>
    <row r="910" ht="12.75" hidden="1"/>
    <row r="911" ht="12.75" hidden="1"/>
    <row r="912" ht="12.75" hidden="1"/>
    <row r="913" ht="12.75" hidden="1"/>
    <row r="914" ht="12.75" hidden="1"/>
    <row r="915" ht="12.75" hidden="1"/>
    <row r="916" ht="12.75" hidden="1"/>
    <row r="917" ht="12.75" hidden="1"/>
    <row r="918" ht="12.75" hidden="1"/>
    <row r="919" ht="12.75" hidden="1"/>
    <row r="920" ht="12.75" hidden="1"/>
    <row r="921" ht="12.75" hidden="1"/>
    <row r="922" ht="12.75" hidden="1"/>
    <row r="923" ht="12.75" hidden="1"/>
    <row r="924" ht="12.75" hidden="1"/>
    <row r="925" ht="12.75" hidden="1"/>
    <row r="926" ht="12.75" hidden="1"/>
    <row r="927" ht="12.75" hidden="1"/>
    <row r="928" ht="12.75" hidden="1"/>
    <row r="929" ht="12.75" hidden="1"/>
    <row r="930" ht="12.75" hidden="1"/>
    <row r="931" ht="12.75" hidden="1"/>
    <row r="932" ht="12.75" hidden="1"/>
    <row r="933" ht="12.75" hidden="1"/>
    <row r="934" ht="12.75" hidden="1"/>
    <row r="935" ht="12.75" hidden="1"/>
    <row r="936" ht="12.75" hidden="1"/>
    <row r="937" ht="12.75" hidden="1"/>
    <row r="938" ht="12.75" hidden="1"/>
    <row r="939" ht="12.75" hidden="1"/>
    <row r="940" ht="12.75" hidden="1"/>
    <row r="941" ht="12.75" hidden="1"/>
    <row r="942" ht="12.75" hidden="1"/>
    <row r="943" ht="12.75" hidden="1"/>
    <row r="944" ht="12.75" hidden="1"/>
    <row r="945" ht="12.75" hidden="1"/>
    <row r="946" ht="12.75" hidden="1"/>
    <row r="947" ht="12.75" hidden="1"/>
    <row r="948" ht="12.75" hidden="1"/>
    <row r="949" ht="12.75" hidden="1"/>
    <row r="950" ht="12.75" hidden="1"/>
    <row r="951" ht="12.75" hidden="1"/>
    <row r="952" ht="12.75" hidden="1"/>
    <row r="953" ht="12.75" hidden="1"/>
    <row r="954" ht="12.75" hidden="1"/>
    <row r="955" ht="12.75" hidden="1"/>
    <row r="956" ht="12.75" hidden="1"/>
    <row r="957" ht="12.75" hidden="1"/>
    <row r="958" ht="12.75" hidden="1"/>
    <row r="959" ht="12.75" hidden="1"/>
    <row r="960" ht="12.75" hidden="1"/>
    <row r="961" ht="12.75" hidden="1"/>
    <row r="962" ht="12.75" hidden="1"/>
    <row r="963" ht="12.75" hidden="1"/>
    <row r="964" ht="12.75" hidden="1"/>
    <row r="965" ht="12.75" hidden="1"/>
    <row r="966" ht="12.75" hidden="1"/>
    <row r="967" ht="12.75" hidden="1"/>
    <row r="968" ht="12.75" hidden="1"/>
    <row r="969" ht="12.75" hidden="1"/>
    <row r="970" ht="12.75" hidden="1"/>
    <row r="971" ht="12.75" hidden="1"/>
    <row r="972" ht="12.75" hidden="1"/>
    <row r="973" ht="12.75" hidden="1"/>
    <row r="974" ht="12.75" hidden="1"/>
    <row r="975" ht="12.75" hidden="1"/>
    <row r="976" ht="12.75" hidden="1"/>
    <row r="977" ht="12.75" hidden="1"/>
    <row r="978" ht="12.75" hidden="1"/>
    <row r="979" ht="12.75" hidden="1"/>
    <row r="980" ht="12.75" hidden="1"/>
    <row r="981" ht="12.75" hidden="1"/>
    <row r="982" ht="12.75" hidden="1"/>
    <row r="983" ht="12.75" hidden="1"/>
    <row r="984" ht="12.75" hidden="1"/>
    <row r="985" ht="12.75" hidden="1"/>
    <row r="986" ht="12.75" hidden="1"/>
    <row r="987" ht="12.75" hidden="1"/>
    <row r="988" ht="12.75" hidden="1"/>
    <row r="989" ht="12.75" hidden="1"/>
    <row r="990" ht="12.75" hidden="1"/>
    <row r="991" ht="12.75" hidden="1"/>
    <row r="992" ht="12.75" hidden="1"/>
    <row r="993" ht="12.75" hidden="1"/>
    <row r="994" ht="12.75" hidden="1"/>
    <row r="995" ht="12.75" hidden="1"/>
    <row r="996" ht="12.75" hidden="1"/>
    <row r="997" ht="12.75" hidden="1"/>
    <row r="998" ht="12.75" hidden="1"/>
    <row r="999" ht="12.75" hidden="1"/>
  </sheetData>
  <sheetProtection password="C911" sheet="1" objects="1" scenarios="1"/>
  <mergeCells count="45">
    <mergeCell ref="F3:L3"/>
    <mergeCell ref="A11:A14"/>
    <mergeCell ref="B11:B14"/>
    <mergeCell ref="E11:E14"/>
    <mergeCell ref="F4:L4"/>
    <mergeCell ref="C11:C14"/>
    <mergeCell ref="D11:D14"/>
    <mergeCell ref="K11:K14"/>
    <mergeCell ref="F5:L5"/>
    <mergeCell ref="F11:F14"/>
    <mergeCell ref="F6:L6"/>
    <mergeCell ref="F7:L7"/>
    <mergeCell ref="G11:G14"/>
    <mergeCell ref="H11:H14"/>
    <mergeCell ref="L11:L14"/>
    <mergeCell ref="I11:I14"/>
    <mergeCell ref="M11:M14"/>
    <mergeCell ref="Q13:Q14"/>
    <mergeCell ref="N11:N14"/>
    <mergeCell ref="O11:Q11"/>
    <mergeCell ref="J11:J14"/>
    <mergeCell ref="P13:P14"/>
    <mergeCell ref="Y13:AE13"/>
    <mergeCell ref="Y14:Y15"/>
    <mergeCell ref="Z14:AE14"/>
    <mergeCell ref="R12:S12"/>
    <mergeCell ref="S13:S14"/>
    <mergeCell ref="O12:O14"/>
    <mergeCell ref="P12:Q12"/>
    <mergeCell ref="U21:V21"/>
    <mergeCell ref="U19:V19"/>
    <mergeCell ref="Q18:R18"/>
    <mergeCell ref="U18:V18"/>
    <mergeCell ref="T12:T14"/>
    <mergeCell ref="R13:R14"/>
    <mergeCell ref="U22:V22"/>
    <mergeCell ref="W11:W14"/>
    <mergeCell ref="R11:T11"/>
    <mergeCell ref="U12:U14"/>
    <mergeCell ref="V12:V14"/>
    <mergeCell ref="U23:V23"/>
    <mergeCell ref="S20:T20"/>
    <mergeCell ref="S21:T21"/>
    <mergeCell ref="Q20:R20"/>
    <mergeCell ref="U20:V20"/>
  </mergeCells>
  <dataValidations count="4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:H3"/>
    <dataValidation allowBlank="1" prompt="Выберите или введите наименование лесничества" sqref="F5:H5"/>
  </dataValidations>
  <printOptions horizontalCentered="1"/>
  <pageMargins left="0.3937007874015748" right="0.3937007874015748" top="0.3937007874015748" bottom="0.3937007874015748" header="0.2362204724409449" footer="0.15748031496062992"/>
  <pageSetup horizontalDpi="600" verticalDpi="600" orientation="landscape" paperSize="9" scale="78" r:id="rId1"/>
  <colBreaks count="1" manualBreakCount="1">
    <brk id="14" min="2" max="2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103" customWidth="1"/>
    <col min="2" max="2" width="7.421875" style="103" customWidth="1"/>
    <col min="3" max="16384" width="9.140625" style="103" customWidth="1"/>
  </cols>
  <sheetData>
    <row r="1" spans="1:2" s="102" customFormat="1" ht="25.5">
      <c r="A1" s="101" t="s">
        <v>6</v>
      </c>
      <c r="B1" s="101" t="s">
        <v>111</v>
      </c>
    </row>
    <row r="2" spans="1:2" ht="12.75">
      <c r="A2" s="103" t="s">
        <v>252</v>
      </c>
      <c r="B2" s="103" t="s">
        <v>174</v>
      </c>
    </row>
    <row r="3" spans="1:2" ht="12.75">
      <c r="A3" s="103" t="s">
        <v>214</v>
      </c>
      <c r="B3" s="103" t="s">
        <v>198</v>
      </c>
    </row>
    <row r="4" spans="1:2" ht="12.75">
      <c r="A4" s="103" t="s">
        <v>213</v>
      </c>
      <c r="B4" s="103" t="s">
        <v>197</v>
      </c>
    </row>
    <row r="5" spans="1:2" ht="12.75">
      <c r="A5" s="103" t="s">
        <v>215</v>
      </c>
      <c r="B5" s="103" t="s">
        <v>199</v>
      </c>
    </row>
    <row r="6" spans="1:2" ht="12.75">
      <c r="A6" s="103" t="s">
        <v>216</v>
      </c>
      <c r="B6" s="103" t="s">
        <v>200</v>
      </c>
    </row>
    <row r="7" spans="1:2" ht="12.75">
      <c r="A7" s="103" t="s">
        <v>217</v>
      </c>
      <c r="B7" s="103" t="s">
        <v>201</v>
      </c>
    </row>
    <row r="8" spans="1:2" ht="12.75">
      <c r="A8" s="103" t="s">
        <v>218</v>
      </c>
      <c r="B8" s="103" t="s">
        <v>202</v>
      </c>
    </row>
    <row r="9" spans="1:2" ht="12.75">
      <c r="A9" s="103" t="s">
        <v>219</v>
      </c>
      <c r="B9" s="103" t="s">
        <v>203</v>
      </c>
    </row>
    <row r="10" spans="1:2" ht="12.75">
      <c r="A10" s="103" t="s">
        <v>220</v>
      </c>
      <c r="B10" s="103" t="s">
        <v>204</v>
      </c>
    </row>
    <row r="11" spans="1:2" ht="12.75">
      <c r="A11" s="103" t="s">
        <v>221</v>
      </c>
      <c r="B11" s="103" t="s">
        <v>26</v>
      </c>
    </row>
    <row r="12" spans="1:2" ht="12.75">
      <c r="A12" s="103" t="s">
        <v>222</v>
      </c>
      <c r="B12" s="103" t="s">
        <v>32</v>
      </c>
    </row>
    <row r="13" spans="1:2" ht="12.75">
      <c r="A13" s="103" t="s">
        <v>223</v>
      </c>
      <c r="B13" s="103" t="s">
        <v>33</v>
      </c>
    </row>
    <row r="14" spans="1:2" ht="12.75">
      <c r="A14" s="103" t="s">
        <v>224</v>
      </c>
      <c r="B14" s="103" t="s">
        <v>34</v>
      </c>
    </row>
    <row r="15" spans="1:2" ht="12.75">
      <c r="A15" s="103" t="s">
        <v>225</v>
      </c>
      <c r="B15" s="103" t="s">
        <v>35</v>
      </c>
    </row>
    <row r="16" spans="1:2" ht="12.75">
      <c r="A16" s="103" t="s">
        <v>226</v>
      </c>
      <c r="B16" s="103" t="s">
        <v>205</v>
      </c>
    </row>
    <row r="17" spans="1:2" ht="12.75">
      <c r="A17" s="103" t="s">
        <v>227</v>
      </c>
      <c r="B17" s="103" t="s">
        <v>36</v>
      </c>
    </row>
    <row r="18" spans="1:2" ht="12.75">
      <c r="A18" s="103" t="s">
        <v>228</v>
      </c>
      <c r="B18" s="103" t="s">
        <v>39</v>
      </c>
    </row>
    <row r="19" spans="1:2" ht="12.75">
      <c r="A19" s="103" t="s">
        <v>229</v>
      </c>
      <c r="B19" s="103" t="s">
        <v>46</v>
      </c>
    </row>
    <row r="20" spans="1:2" ht="12.75">
      <c r="A20" s="103" t="s">
        <v>230</v>
      </c>
      <c r="B20" s="103" t="s">
        <v>165</v>
      </c>
    </row>
    <row r="21" spans="1:2" ht="12.75">
      <c r="A21" s="103" t="s">
        <v>231</v>
      </c>
      <c r="B21" s="103" t="s">
        <v>27</v>
      </c>
    </row>
    <row r="22" spans="1:2" ht="12.75">
      <c r="A22" s="103" t="s">
        <v>232</v>
      </c>
      <c r="B22" s="103" t="s">
        <v>156</v>
      </c>
    </row>
    <row r="23" spans="1:2" ht="12.75">
      <c r="A23" s="103" t="s">
        <v>233</v>
      </c>
      <c r="B23" s="103" t="s">
        <v>206</v>
      </c>
    </row>
    <row r="24" spans="1:2" ht="12.75">
      <c r="A24" s="103" t="s">
        <v>234</v>
      </c>
      <c r="B24" s="103" t="s">
        <v>175</v>
      </c>
    </row>
    <row r="25" spans="1:2" ht="12.75">
      <c r="A25" s="103" t="s">
        <v>235</v>
      </c>
      <c r="B25" s="103" t="s">
        <v>207</v>
      </c>
    </row>
    <row r="26" spans="1:2" ht="12.75">
      <c r="A26" s="103" t="s">
        <v>236</v>
      </c>
      <c r="B26" s="103" t="s">
        <v>208</v>
      </c>
    </row>
    <row r="27" spans="1:2" ht="12.75">
      <c r="A27" s="103" t="s">
        <v>237</v>
      </c>
      <c r="B27" s="103" t="s">
        <v>209</v>
      </c>
    </row>
    <row r="28" spans="1:2" ht="12.75">
      <c r="A28" s="103" t="s">
        <v>238</v>
      </c>
      <c r="B28" s="103" t="s">
        <v>210</v>
      </c>
    </row>
    <row r="29" spans="1:2" ht="12.75">
      <c r="A29" s="103" t="s">
        <v>239</v>
      </c>
      <c r="B29" s="103" t="s">
        <v>211</v>
      </c>
    </row>
    <row r="30" spans="1:2" ht="12.75">
      <c r="A30" s="103" t="s">
        <v>240</v>
      </c>
      <c r="B30" s="103" t="s">
        <v>212</v>
      </c>
    </row>
    <row r="31" spans="1:2" ht="12.75">
      <c r="A31" s="103" t="s">
        <v>241</v>
      </c>
      <c r="B31" s="103" t="s">
        <v>28</v>
      </c>
    </row>
    <row r="32" spans="1:2" ht="12.75">
      <c r="A32" s="103" t="s">
        <v>242</v>
      </c>
      <c r="B32" s="103" t="s">
        <v>29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80"/>
      <c r="B1" s="81"/>
      <c r="C1" s="80"/>
      <c r="D1" s="80"/>
      <c r="E1" s="80"/>
      <c r="F1" s="80"/>
      <c r="G1" s="81"/>
      <c r="H1" s="82"/>
      <c r="I1" s="82"/>
      <c r="J1" s="82"/>
      <c r="K1" s="69">
        <f>L1+N1</f>
        <v>0</v>
      </c>
      <c r="L1" s="82"/>
      <c r="M1" s="82"/>
      <c r="N1" s="82"/>
      <c r="O1" s="82"/>
      <c r="P1" s="82"/>
      <c r="Q1" s="68"/>
      <c r="R1" s="68"/>
      <c r="S1" s="104"/>
      <c r="T1" s="30"/>
      <c r="U1" s="64">
        <f>B1</f>
        <v>0</v>
      </c>
      <c r="V1" s="65">
        <f>IF(I1&gt;=J1,0,I1-J1)</f>
        <v>0</v>
      </c>
      <c r="W1" s="65">
        <f>IF(L1&gt;=M1,0,L1-M1)</f>
        <v>0</v>
      </c>
      <c r="X1" s="65">
        <f>IF(N1&gt;=O1,0,N1-O1)</f>
        <v>0</v>
      </c>
      <c r="Y1" s="65">
        <f>IF(K1&gt;=P1,0,K1-P1)</f>
        <v>0</v>
      </c>
      <c r="Z1" s="65">
        <f>IF(K1&gt;=Q1,0,K1-Q1)</f>
        <v>0</v>
      </c>
      <c r="AA1" s="65">
        <f>IF(Q1&gt;=R1,0,Q1-R1)</f>
        <v>0</v>
      </c>
    </row>
    <row r="2" spans="1:27" ht="15">
      <c r="A2" s="80"/>
      <c r="B2" s="81"/>
      <c r="C2" s="80"/>
      <c r="D2" s="80"/>
      <c r="E2" s="80"/>
      <c r="F2" s="80"/>
      <c r="G2" s="79"/>
      <c r="H2" s="68"/>
      <c r="I2" s="68"/>
      <c r="J2" s="68"/>
      <c r="K2" s="69">
        <f>L2+N2</f>
        <v>0</v>
      </c>
      <c r="L2" s="68"/>
      <c r="M2" s="68"/>
      <c r="N2" s="68"/>
      <c r="O2" s="68"/>
      <c r="P2" s="68"/>
      <c r="Q2" s="68"/>
      <c r="R2" s="68"/>
      <c r="S2" s="104"/>
      <c r="T2" s="30"/>
      <c r="U2" s="64">
        <f>B2</f>
        <v>0</v>
      </c>
      <c r="V2" s="65">
        <f>IF(I2&gt;=J2,0,I2-J2)</f>
        <v>0</v>
      </c>
      <c r="W2" s="65">
        <f>IF(L2&gt;=M2,0,L2-M2)</f>
        <v>0</v>
      </c>
      <c r="X2" s="65">
        <f>IF(N2&gt;=O2,0,N2-O2)</f>
        <v>0</v>
      </c>
      <c r="Y2" s="65">
        <f>IF(K2&gt;=P2,0,K2-P2)</f>
        <v>0</v>
      </c>
      <c r="Z2" s="65">
        <f>IF(K2&gt;=Q2,0,K2-Q2)</f>
        <v>0</v>
      </c>
      <c r="AA2" s="65">
        <f>IF(Q2&gt;=R2,0,Q2-R2)</f>
        <v>0</v>
      </c>
    </row>
    <row r="3" spans="1:31" s="30" customFormat="1" ht="12.75">
      <c r="A3" s="80"/>
      <c r="B3" s="81"/>
      <c r="C3" s="80"/>
      <c r="D3" s="98"/>
      <c r="E3" s="80"/>
      <c r="F3" s="80"/>
      <c r="G3" s="80"/>
      <c r="H3" s="80"/>
      <c r="I3" s="87"/>
      <c r="J3" s="80"/>
      <c r="K3" s="81"/>
      <c r="L3" s="82"/>
      <c r="M3" s="82"/>
      <c r="N3" s="82"/>
      <c r="O3" s="69">
        <f>P3+R3</f>
        <v>0</v>
      </c>
      <c r="P3" s="82"/>
      <c r="Q3" s="82"/>
      <c r="R3" s="82"/>
      <c r="S3" s="82"/>
      <c r="T3" s="82"/>
      <c r="U3" s="68"/>
      <c r="V3" s="68"/>
      <c r="W3" s="104"/>
      <c r="X3" s="91"/>
      <c r="Y3" s="64">
        <f>B3</f>
        <v>0</v>
      </c>
      <c r="Z3" s="65">
        <f>IF(M3&gt;=N3,0,M3-N3)</f>
        <v>0</v>
      </c>
      <c r="AA3" s="65">
        <f>IF(P3&gt;=Q3,0,P3-Q3)</f>
        <v>0</v>
      </c>
      <c r="AB3" s="65">
        <f>IF(R3&gt;=S3,0,R3-S3)</f>
        <v>0</v>
      </c>
      <c r="AC3" s="65">
        <f>IF(O3&gt;=T3,0,O3-T3)</f>
        <v>0</v>
      </c>
      <c r="AD3" s="65">
        <f>IF(O3&gt;=U3,0,O3-U3)</f>
        <v>0</v>
      </c>
      <c r="AE3" s="65">
        <f>IF(U3&gt;=V3,0,U3-V3)</f>
        <v>0</v>
      </c>
    </row>
    <row r="4" spans="1:31" s="30" customFormat="1" ht="12.75">
      <c r="A4" s="80"/>
      <c r="B4" s="81"/>
      <c r="C4" s="78"/>
      <c r="D4" s="100">
        <f>IF(ISERROR(VLOOKUP(C4,LesCode,2,FALSE)),"",VLOOKUP(C4,LesCode,2,FALSE))</f>
      </c>
      <c r="E4" s="80"/>
      <c r="F4" s="80"/>
      <c r="G4" s="78"/>
      <c r="H4" s="78"/>
      <c r="I4" s="67"/>
      <c r="J4" s="100">
        <f>IF(ISERROR(VLOOKUP(I4,КодВидИсп2,3,FALSE)),0,VLOOKUP(I4,КодВидИсп2,3,FALSE))</f>
        <v>0</v>
      </c>
      <c r="K4" s="79"/>
      <c r="L4" s="68"/>
      <c r="M4" s="68"/>
      <c r="N4" s="68"/>
      <c r="O4" s="69">
        <f>P4+R4</f>
        <v>0</v>
      </c>
      <c r="P4" s="68"/>
      <c r="Q4" s="68"/>
      <c r="R4" s="68"/>
      <c r="S4" s="68"/>
      <c r="T4" s="68"/>
      <c r="U4" s="68"/>
      <c r="V4" s="68"/>
      <c r="W4" s="104"/>
      <c r="X4" s="86">
        <f>IF(ISERROR(VLOOKUP(J4,КодВидИсп,3,FALSE)),0,VLOOKUP(J4,КодВидИсп,3,FALSE))</f>
        <v>0</v>
      </c>
      <c r="Y4" s="64">
        <f>B4</f>
        <v>0</v>
      </c>
      <c r="Z4" s="65">
        <f>IF(M4&gt;=N4,0,M4-N4)</f>
        <v>0</v>
      </c>
      <c r="AA4" s="65">
        <f>IF(P4&gt;=Q4,0,P4-Q4)</f>
        <v>0</v>
      </c>
      <c r="AB4" s="65">
        <f>IF(R4&gt;=S4,0,R4-S4)</f>
        <v>0</v>
      </c>
      <c r="AC4" s="65">
        <f>IF(O4&gt;=T4,0,O4-T4)</f>
        <v>0</v>
      </c>
      <c r="AD4" s="65">
        <f>IF(O4&gt;=U4,0,O4-U4)</f>
        <v>0</v>
      </c>
      <c r="AE4" s="65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85" t="s">
        <v>190</v>
      </c>
      <c r="B1" s="84" t="s">
        <v>100</v>
      </c>
      <c r="C1" s="85" t="s">
        <v>189</v>
      </c>
      <c r="D1" s="85" t="s">
        <v>190</v>
      </c>
    </row>
    <row r="2" spans="1:4" ht="15">
      <c r="A2" s="83" t="s">
        <v>174</v>
      </c>
      <c r="B2" s="72" t="s">
        <v>99</v>
      </c>
      <c r="C2" s="74">
        <v>1</v>
      </c>
      <c r="D2" s="83" t="s">
        <v>174</v>
      </c>
    </row>
    <row r="3" spans="1:4" ht="15">
      <c r="A3" s="83" t="s">
        <v>34</v>
      </c>
      <c r="B3" s="73" t="s">
        <v>88</v>
      </c>
      <c r="C3" s="74">
        <v>2</v>
      </c>
      <c r="D3" s="83" t="s">
        <v>34</v>
      </c>
    </row>
    <row r="4" spans="1:4" ht="15">
      <c r="A4" s="83" t="s">
        <v>35</v>
      </c>
      <c r="B4" s="72" t="s">
        <v>89</v>
      </c>
      <c r="C4" s="74">
        <v>3</v>
      </c>
      <c r="D4" s="83" t="s">
        <v>35</v>
      </c>
    </row>
    <row r="5" spans="1:4" ht="15">
      <c r="A5" s="83" t="s">
        <v>175</v>
      </c>
      <c r="B5" s="72" t="s">
        <v>90</v>
      </c>
      <c r="C5" s="74">
        <v>4</v>
      </c>
      <c r="D5" s="83" t="s">
        <v>175</v>
      </c>
    </row>
    <row r="6" spans="1:4" ht="15">
      <c r="A6" s="83" t="s">
        <v>30</v>
      </c>
      <c r="B6" s="72" t="s">
        <v>176</v>
      </c>
      <c r="C6" s="74">
        <v>5</v>
      </c>
      <c r="D6" s="83" t="s">
        <v>30</v>
      </c>
    </row>
    <row r="7" spans="1:4" ht="15">
      <c r="A7" s="83" t="s">
        <v>37</v>
      </c>
      <c r="B7" s="72" t="s">
        <v>91</v>
      </c>
      <c r="C7" s="74">
        <v>6</v>
      </c>
      <c r="D7" s="83" t="s">
        <v>37</v>
      </c>
    </row>
    <row r="8" spans="1:4" ht="25.5">
      <c r="A8" s="83" t="s">
        <v>31</v>
      </c>
      <c r="B8" s="72" t="s">
        <v>92</v>
      </c>
      <c r="C8" s="74">
        <v>7</v>
      </c>
      <c r="D8" s="83" t="s">
        <v>31</v>
      </c>
    </row>
    <row r="9" spans="1:4" ht="15">
      <c r="A9" s="83" t="s">
        <v>177</v>
      </c>
      <c r="B9" s="72" t="s">
        <v>93</v>
      </c>
      <c r="C9" s="74">
        <v>8</v>
      </c>
      <c r="D9" s="83" t="s">
        <v>177</v>
      </c>
    </row>
    <row r="10" spans="1:4" ht="15">
      <c r="A10" s="83" t="s">
        <v>178</v>
      </c>
      <c r="B10" s="72" t="s">
        <v>94</v>
      </c>
      <c r="C10" s="74">
        <v>9</v>
      </c>
      <c r="D10" s="83" t="s">
        <v>178</v>
      </c>
    </row>
    <row r="11" spans="1:4" ht="25.5">
      <c r="A11" s="83" t="s">
        <v>179</v>
      </c>
      <c r="B11" s="72" t="s">
        <v>95</v>
      </c>
      <c r="C11" s="74">
        <v>10</v>
      </c>
      <c r="D11" s="83" t="s">
        <v>179</v>
      </c>
    </row>
    <row r="12" spans="1:4" ht="25.5">
      <c r="A12" s="83" t="s">
        <v>188</v>
      </c>
      <c r="B12" s="72" t="s">
        <v>187</v>
      </c>
      <c r="C12" s="74">
        <v>11</v>
      </c>
      <c r="D12" s="83" t="s">
        <v>188</v>
      </c>
    </row>
    <row r="13" spans="1:4" ht="25.5">
      <c r="A13" s="83" t="s">
        <v>180</v>
      </c>
      <c r="B13" s="72" t="s">
        <v>101</v>
      </c>
      <c r="C13" s="74">
        <v>12</v>
      </c>
      <c r="D13" s="83" t="s">
        <v>180</v>
      </c>
    </row>
    <row r="14" spans="1:4" ht="38.25">
      <c r="A14" s="83" t="s">
        <v>181</v>
      </c>
      <c r="B14" s="72" t="s">
        <v>96</v>
      </c>
      <c r="C14" s="74">
        <v>13</v>
      </c>
      <c r="D14" s="83" t="s">
        <v>181</v>
      </c>
    </row>
    <row r="15" spans="1:4" ht="15">
      <c r="A15" s="83" t="s">
        <v>183</v>
      </c>
      <c r="B15" s="72" t="s">
        <v>182</v>
      </c>
      <c r="C15" s="74">
        <v>14</v>
      </c>
      <c r="D15" s="83" t="s">
        <v>183</v>
      </c>
    </row>
    <row r="16" spans="1:4" ht="15">
      <c r="A16" s="83" t="s">
        <v>184</v>
      </c>
      <c r="B16" s="72" t="s">
        <v>97</v>
      </c>
      <c r="C16" s="74">
        <v>15</v>
      </c>
      <c r="D16" s="83" t="s">
        <v>184</v>
      </c>
    </row>
    <row r="17" spans="1:4" ht="15">
      <c r="A17" s="83" t="s">
        <v>185</v>
      </c>
      <c r="B17" s="72" t="s">
        <v>98</v>
      </c>
      <c r="C17" s="74">
        <v>16</v>
      </c>
      <c r="D17" s="83" t="s">
        <v>185</v>
      </c>
    </row>
    <row r="18" spans="1:4" ht="25.5">
      <c r="A18" s="83" t="s">
        <v>186</v>
      </c>
      <c r="B18" s="72" t="s">
        <v>102</v>
      </c>
      <c r="C18" s="74">
        <v>17</v>
      </c>
      <c r="D18" s="83" t="s">
        <v>186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24" customWidth="1"/>
    <col min="2" max="2" width="13.28125" style="24" customWidth="1"/>
    <col min="3" max="18" width="8.57421875" style="24" customWidth="1"/>
    <col min="19" max="16384" width="9.140625" style="24" customWidth="1"/>
  </cols>
  <sheetData>
    <row r="1" spans="1:18" ht="27" customHeight="1">
      <c r="A1" s="585" t="s">
        <v>0</v>
      </c>
      <c r="B1" s="23" t="s">
        <v>1</v>
      </c>
      <c r="C1" s="585" t="s">
        <v>2</v>
      </c>
      <c r="D1" s="585"/>
      <c r="E1" s="585" t="s">
        <v>3</v>
      </c>
      <c r="F1" s="585"/>
      <c r="G1" s="585" t="s">
        <v>4</v>
      </c>
      <c r="H1" s="585"/>
      <c r="I1" s="585" t="s">
        <v>5</v>
      </c>
      <c r="J1" s="585"/>
      <c r="K1" s="585" t="s">
        <v>6</v>
      </c>
      <c r="L1" s="585"/>
      <c r="M1" s="585" t="s">
        <v>7</v>
      </c>
      <c r="N1" s="585"/>
      <c r="O1" s="585" t="s">
        <v>8</v>
      </c>
      <c r="P1" s="585"/>
      <c r="Q1" s="585" t="s">
        <v>9</v>
      </c>
      <c r="R1" s="585"/>
    </row>
    <row r="2" spans="1:18" ht="12.75">
      <c r="A2" s="585"/>
      <c r="B2" s="23" t="s">
        <v>10</v>
      </c>
      <c r="C2" s="23" t="s">
        <v>11</v>
      </c>
      <c r="D2" s="23" t="s">
        <v>12</v>
      </c>
      <c r="E2" s="23" t="s">
        <v>11</v>
      </c>
      <c r="F2" s="23" t="s">
        <v>12</v>
      </c>
      <c r="G2" s="23" t="s">
        <v>11</v>
      </c>
      <c r="H2" s="23" t="s">
        <v>12</v>
      </c>
      <c r="I2" s="23" t="s">
        <v>11</v>
      </c>
      <c r="J2" s="23" t="s">
        <v>12</v>
      </c>
      <c r="K2" s="23" t="s">
        <v>11</v>
      </c>
      <c r="L2" s="23" t="s">
        <v>12</v>
      </c>
      <c r="M2" s="23" t="s">
        <v>11</v>
      </c>
      <c r="N2" s="23" t="s">
        <v>12</v>
      </c>
      <c r="O2" s="23" t="s">
        <v>11</v>
      </c>
      <c r="P2" s="23" t="s">
        <v>12</v>
      </c>
      <c r="Q2" s="23" t="s">
        <v>11</v>
      </c>
      <c r="R2" s="23" t="s">
        <v>12</v>
      </c>
    </row>
    <row r="3" spans="1:14" ht="12.75">
      <c r="A3" s="25" t="s">
        <v>113</v>
      </c>
      <c r="B3" s="26">
        <v>1</v>
      </c>
      <c r="C3" s="24">
        <v>1</v>
      </c>
      <c r="D3" s="24">
        <v>5</v>
      </c>
      <c r="E3" s="24">
        <v>5</v>
      </c>
      <c r="F3" s="24">
        <v>2</v>
      </c>
      <c r="I3" s="24">
        <v>1</v>
      </c>
      <c r="J3" s="24">
        <v>3</v>
      </c>
      <c r="K3" s="24">
        <v>7</v>
      </c>
      <c r="L3" s="24">
        <v>2</v>
      </c>
      <c r="M3" s="24">
        <v>1</v>
      </c>
      <c r="N3" s="24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11" customWidth="1"/>
    <col min="2" max="2" width="26.00390625" style="11" customWidth="1"/>
    <col min="3" max="3" width="24.00390625" style="11" bestFit="1" customWidth="1"/>
    <col min="4" max="4" width="9.7109375" style="12" customWidth="1"/>
    <col min="5" max="5" width="3.421875" style="13" customWidth="1"/>
    <col min="6" max="10" width="3.00390625" style="13" customWidth="1"/>
    <col min="11" max="11" width="4.00390625" style="13" customWidth="1"/>
    <col min="12" max="12" width="3.140625" style="13" customWidth="1"/>
    <col min="13" max="13" width="3.00390625" style="13" customWidth="1"/>
    <col min="14" max="14" width="2.7109375" style="13" customWidth="1"/>
    <col min="15" max="16" width="4.00390625" style="13" bestFit="1" customWidth="1"/>
    <col min="17" max="18" width="3.00390625" style="13" customWidth="1"/>
    <col min="19" max="19" width="2.7109375" style="13" customWidth="1"/>
    <col min="20" max="20" width="4.00390625" style="13" customWidth="1"/>
    <col min="21" max="21" width="4.00390625" style="13" bestFit="1" customWidth="1"/>
    <col min="22" max="22" width="3.00390625" style="13" customWidth="1"/>
    <col min="23" max="23" width="4.00390625" style="13" customWidth="1"/>
    <col min="24" max="24" width="4.00390625" style="13" bestFit="1" customWidth="1"/>
    <col min="25" max="25" width="4.00390625" style="13" customWidth="1"/>
    <col min="26" max="26" width="4.00390625" style="13" bestFit="1" customWidth="1"/>
    <col min="27" max="27" width="3.00390625" style="13" customWidth="1"/>
    <col min="28" max="28" width="4.00390625" style="13" customWidth="1"/>
    <col min="29" max="29" width="4.00390625" style="13" bestFit="1" customWidth="1"/>
    <col min="30" max="30" width="4.00390625" style="13" customWidth="1"/>
    <col min="31" max="31" width="4.00390625" style="13" bestFit="1" customWidth="1"/>
    <col min="32" max="32" width="2.57421875" style="13" customWidth="1"/>
    <col min="33" max="33" width="4.00390625" style="13" customWidth="1"/>
    <col min="34" max="34" width="4.00390625" style="13" bestFit="1" customWidth="1"/>
    <col min="35" max="35" width="4.00390625" style="13" customWidth="1"/>
    <col min="36" max="36" width="4.00390625" style="13" bestFit="1" customWidth="1"/>
    <col min="37" max="37" width="2.57421875" style="13" customWidth="1"/>
    <col min="38" max="38" width="4.00390625" style="13" customWidth="1"/>
    <col min="39" max="39" width="4.00390625" style="13" bestFit="1" customWidth="1"/>
    <col min="40" max="40" width="4.00390625" style="13" customWidth="1"/>
    <col min="41" max="41" width="4.00390625" style="13" bestFit="1" customWidth="1"/>
    <col min="42" max="42" width="2.7109375" style="13" customWidth="1"/>
    <col min="43" max="43" width="3.8515625" style="13" customWidth="1"/>
    <col min="44" max="44" width="4.00390625" style="13" bestFit="1" customWidth="1"/>
    <col min="45" max="45" width="4.00390625" style="13" customWidth="1"/>
    <col min="46" max="46" width="4.00390625" style="13" bestFit="1" customWidth="1"/>
    <col min="47" max="47" width="3.140625" style="13" customWidth="1"/>
    <col min="48" max="48" width="4.00390625" style="13" customWidth="1"/>
    <col min="49" max="49" width="4.00390625" style="13" bestFit="1" customWidth="1"/>
    <col min="50" max="50" width="4.00390625" style="13" customWidth="1"/>
    <col min="51" max="51" width="4.00390625" style="13" bestFit="1" customWidth="1"/>
    <col min="52" max="52" width="2.8515625" style="13" customWidth="1"/>
    <col min="53" max="53" width="4.00390625" style="13" customWidth="1"/>
    <col min="54" max="54" width="2.00390625" style="13" customWidth="1"/>
    <col min="55" max="55" width="4.00390625" style="13" customWidth="1"/>
    <col min="56" max="56" width="2.28125" style="13" bestFit="1" customWidth="1"/>
    <col min="57" max="57" width="2.00390625" style="13" customWidth="1"/>
    <col min="58" max="58" width="4.00390625" style="13" customWidth="1"/>
    <col min="59" max="59" width="2.00390625" style="13" customWidth="1"/>
    <col min="60" max="60" width="4.00390625" style="13" customWidth="1"/>
    <col min="61" max="61" width="2.28125" style="13" bestFit="1" customWidth="1"/>
    <col min="62" max="62" width="2.00390625" style="13" customWidth="1"/>
    <col min="63" max="63" width="4.00390625" style="13" customWidth="1"/>
    <col min="64" max="64" width="2.00390625" style="13" customWidth="1"/>
    <col min="65" max="65" width="4.00390625" style="13" customWidth="1"/>
    <col min="66" max="66" width="2.28125" style="13" bestFit="1" customWidth="1"/>
    <col min="67" max="67" width="2.00390625" style="13" customWidth="1"/>
    <col min="68" max="68" width="4.00390625" style="13" customWidth="1"/>
    <col min="69" max="69" width="2.00390625" style="13" customWidth="1"/>
    <col min="70" max="70" width="4.00390625" style="13" customWidth="1"/>
    <col min="71" max="72" width="2.00390625" style="13" customWidth="1"/>
    <col min="73" max="73" width="4.00390625" style="13" customWidth="1"/>
    <col min="74" max="74" width="2.00390625" style="13" customWidth="1"/>
    <col min="75" max="75" width="4.00390625" style="13" customWidth="1"/>
    <col min="76" max="77" width="2.00390625" style="13" customWidth="1"/>
    <col min="78" max="78" width="4.00390625" style="13" customWidth="1"/>
    <col min="79" max="79" width="2.00390625" style="13" customWidth="1"/>
    <col min="80" max="80" width="4.00390625" style="13" customWidth="1"/>
    <col min="81" max="81" width="2.00390625" style="13" customWidth="1"/>
    <col min="82" max="16384" width="9.140625" style="13" customWidth="1"/>
  </cols>
  <sheetData>
    <row r="1" spans="1:81" s="10" customFormat="1" ht="51.75" customHeight="1">
      <c r="A1" s="7" t="s">
        <v>49</v>
      </c>
      <c r="B1" s="7" t="s">
        <v>50</v>
      </c>
      <c r="C1" s="7" t="s">
        <v>51</v>
      </c>
      <c r="D1" s="8" t="s">
        <v>62</v>
      </c>
      <c r="E1" s="586" t="s">
        <v>52</v>
      </c>
      <c r="F1" s="586"/>
      <c r="G1" s="586" t="s">
        <v>53</v>
      </c>
      <c r="H1" s="586"/>
      <c r="I1" s="586" t="s">
        <v>54</v>
      </c>
      <c r="J1" s="586"/>
      <c r="K1" s="9" t="s">
        <v>55</v>
      </c>
      <c r="L1" s="9" t="s">
        <v>56</v>
      </c>
      <c r="M1" s="10" t="s">
        <v>57</v>
      </c>
      <c r="N1" s="10" t="s">
        <v>58</v>
      </c>
      <c r="O1" s="10" t="s">
        <v>59</v>
      </c>
      <c r="P1" s="10" t="s">
        <v>58</v>
      </c>
      <c r="Q1" s="9" t="s">
        <v>56</v>
      </c>
      <c r="R1" s="10" t="s">
        <v>57</v>
      </c>
      <c r="S1" s="10" t="s">
        <v>58</v>
      </c>
      <c r="T1" s="10" t="s">
        <v>59</v>
      </c>
      <c r="U1" s="10" t="s">
        <v>58</v>
      </c>
      <c r="V1" s="9" t="s">
        <v>56</v>
      </c>
      <c r="W1" s="10" t="s">
        <v>57</v>
      </c>
      <c r="X1" s="10" t="s">
        <v>58</v>
      </c>
      <c r="Y1" s="10" t="s">
        <v>59</v>
      </c>
      <c r="Z1" s="10" t="s">
        <v>58</v>
      </c>
      <c r="AA1" s="9" t="s">
        <v>56</v>
      </c>
      <c r="AB1" s="10" t="s">
        <v>57</v>
      </c>
      <c r="AC1" s="10" t="s">
        <v>58</v>
      </c>
      <c r="AD1" s="10" t="s">
        <v>59</v>
      </c>
      <c r="AE1" s="10" t="s">
        <v>58</v>
      </c>
      <c r="AF1" s="9" t="s">
        <v>56</v>
      </c>
      <c r="AG1" s="10" t="s">
        <v>57</v>
      </c>
      <c r="AH1" s="10" t="s">
        <v>58</v>
      </c>
      <c r="AI1" s="10" t="s">
        <v>59</v>
      </c>
      <c r="AJ1" s="10" t="s">
        <v>58</v>
      </c>
      <c r="AK1" s="9" t="s">
        <v>56</v>
      </c>
      <c r="AL1" s="10" t="s">
        <v>57</v>
      </c>
      <c r="AM1" s="10" t="s">
        <v>58</v>
      </c>
      <c r="AN1" s="10" t="s">
        <v>59</v>
      </c>
      <c r="AO1" s="10" t="s">
        <v>58</v>
      </c>
      <c r="AP1" s="9" t="s">
        <v>56</v>
      </c>
      <c r="AQ1" s="10" t="s">
        <v>57</v>
      </c>
      <c r="AR1" s="10" t="s">
        <v>58</v>
      </c>
      <c r="AS1" s="10" t="s">
        <v>59</v>
      </c>
      <c r="AT1" s="10" t="s">
        <v>58</v>
      </c>
      <c r="AU1" s="9" t="s">
        <v>56</v>
      </c>
      <c r="AV1" s="10" t="s">
        <v>57</v>
      </c>
      <c r="AW1" s="10" t="s">
        <v>58</v>
      </c>
      <c r="AX1" s="10" t="s">
        <v>59</v>
      </c>
      <c r="AY1" s="10" t="s">
        <v>58</v>
      </c>
      <c r="AZ1" s="9" t="s">
        <v>56</v>
      </c>
      <c r="BA1" s="10" t="s">
        <v>57</v>
      </c>
      <c r="BB1" s="10" t="s">
        <v>58</v>
      </c>
      <c r="BC1" s="10" t="s">
        <v>59</v>
      </c>
      <c r="BD1" s="10" t="s">
        <v>58</v>
      </c>
      <c r="BE1" s="9" t="s">
        <v>56</v>
      </c>
      <c r="BF1" s="10" t="s">
        <v>57</v>
      </c>
      <c r="BG1" s="10" t="s">
        <v>58</v>
      </c>
      <c r="BH1" s="10" t="s">
        <v>59</v>
      </c>
      <c r="BI1" s="10" t="s">
        <v>58</v>
      </c>
      <c r="BJ1" s="9" t="s">
        <v>56</v>
      </c>
      <c r="BK1" s="10" t="s">
        <v>57</v>
      </c>
      <c r="BL1" s="10" t="s">
        <v>58</v>
      </c>
      <c r="BM1" s="10" t="s">
        <v>59</v>
      </c>
      <c r="BN1" s="10" t="s">
        <v>58</v>
      </c>
      <c r="BO1" s="9" t="s">
        <v>56</v>
      </c>
      <c r="BP1" s="10" t="s">
        <v>57</v>
      </c>
      <c r="BQ1" s="10" t="s">
        <v>58</v>
      </c>
      <c r="BR1" s="10" t="s">
        <v>59</v>
      </c>
      <c r="BS1" s="10" t="s">
        <v>58</v>
      </c>
      <c r="BT1" s="9" t="s">
        <v>56</v>
      </c>
      <c r="BU1" s="10" t="s">
        <v>57</v>
      </c>
      <c r="BV1" s="10" t="s">
        <v>58</v>
      </c>
      <c r="BW1" s="10" t="s">
        <v>59</v>
      </c>
      <c r="BX1" s="10" t="s">
        <v>58</v>
      </c>
      <c r="BY1" s="9" t="s">
        <v>56</v>
      </c>
      <c r="BZ1" s="10" t="s">
        <v>57</v>
      </c>
      <c r="CA1" s="10" t="s">
        <v>58</v>
      </c>
      <c r="CB1" s="10" t="s">
        <v>59</v>
      </c>
      <c r="CC1" s="10" t="s">
        <v>58</v>
      </c>
    </row>
    <row r="2" spans="1:16" ht="12">
      <c r="A2" s="111" t="s">
        <v>84</v>
      </c>
      <c r="B2" s="11" t="s">
        <v>154</v>
      </c>
      <c r="C2" s="11" t="s">
        <v>154</v>
      </c>
      <c r="D2" s="12">
        <v>7</v>
      </c>
      <c r="E2" s="13">
        <v>3</v>
      </c>
      <c r="F2" s="13">
        <v>1</v>
      </c>
      <c r="G2" s="13">
        <v>1</v>
      </c>
      <c r="H2" s="13">
        <v>1</v>
      </c>
      <c r="K2" s="13">
        <v>1</v>
      </c>
      <c r="L2" s="13">
        <v>1</v>
      </c>
      <c r="M2" s="13">
        <v>4</v>
      </c>
      <c r="N2" s="13">
        <v>19</v>
      </c>
      <c r="O2" s="13">
        <v>18</v>
      </c>
      <c r="P2" s="13">
        <v>38</v>
      </c>
    </row>
    <row r="3" spans="1:16" ht="12">
      <c r="A3" s="111" t="s">
        <v>108</v>
      </c>
      <c r="B3" s="11" t="s">
        <v>159</v>
      </c>
      <c r="C3" s="11" t="s">
        <v>159</v>
      </c>
      <c r="D3" s="12">
        <v>7</v>
      </c>
      <c r="E3" s="13">
        <v>6</v>
      </c>
      <c r="F3" s="13">
        <v>1</v>
      </c>
      <c r="G3" s="13">
        <v>4</v>
      </c>
      <c r="H3" s="13">
        <v>1</v>
      </c>
      <c r="K3" s="13">
        <v>1</v>
      </c>
      <c r="L3" s="13">
        <v>3</v>
      </c>
      <c r="M3" s="13">
        <v>7</v>
      </c>
      <c r="N3" s="13">
        <v>16</v>
      </c>
      <c r="O3" s="13">
        <v>18</v>
      </c>
      <c r="P3" s="13">
        <v>18</v>
      </c>
    </row>
    <row r="4" spans="1:16" ht="12">
      <c r="A4" s="111" t="s">
        <v>109</v>
      </c>
      <c r="B4" s="11" t="s">
        <v>161</v>
      </c>
      <c r="C4" s="11" t="s">
        <v>161</v>
      </c>
      <c r="D4" s="12">
        <v>7</v>
      </c>
      <c r="E4" s="13">
        <v>6</v>
      </c>
      <c r="F4" s="13">
        <v>1</v>
      </c>
      <c r="G4" s="13">
        <v>4</v>
      </c>
      <c r="H4" s="13">
        <v>1</v>
      </c>
      <c r="K4" s="13">
        <v>1</v>
      </c>
      <c r="L4" s="13">
        <v>3</v>
      </c>
      <c r="M4" s="13">
        <v>7</v>
      </c>
      <c r="N4" s="13">
        <v>16</v>
      </c>
      <c r="O4" s="13">
        <v>18</v>
      </c>
      <c r="P4" s="13">
        <v>18</v>
      </c>
    </row>
    <row r="5" spans="1:16" ht="12">
      <c r="A5" s="111" t="s">
        <v>489</v>
      </c>
      <c r="B5" s="11" t="s">
        <v>164</v>
      </c>
      <c r="C5" s="11" t="s">
        <v>164</v>
      </c>
      <c r="D5" s="12">
        <v>7</v>
      </c>
      <c r="E5" s="13">
        <v>6</v>
      </c>
      <c r="F5" s="13">
        <v>1</v>
      </c>
      <c r="G5" s="13">
        <v>4</v>
      </c>
      <c r="H5" s="13">
        <v>1</v>
      </c>
      <c r="K5" s="13">
        <v>1</v>
      </c>
      <c r="L5" s="13">
        <v>3</v>
      </c>
      <c r="M5" s="13">
        <v>7</v>
      </c>
      <c r="N5" s="13">
        <v>16</v>
      </c>
      <c r="O5" s="13">
        <v>18</v>
      </c>
      <c r="P5" s="13">
        <v>18</v>
      </c>
    </row>
    <row r="6" spans="1:16" ht="12">
      <c r="A6" s="111" t="s">
        <v>276</v>
      </c>
      <c r="B6" s="112" t="s">
        <v>449</v>
      </c>
      <c r="C6" s="113" t="s">
        <v>276</v>
      </c>
      <c r="D6" s="12">
        <v>7</v>
      </c>
      <c r="E6" s="13">
        <v>3</v>
      </c>
      <c r="F6" s="13">
        <v>1</v>
      </c>
      <c r="G6" s="13">
        <v>1</v>
      </c>
      <c r="H6" s="13">
        <v>1</v>
      </c>
      <c r="K6" s="13">
        <v>1</v>
      </c>
      <c r="L6" s="13">
        <v>1</v>
      </c>
      <c r="M6" s="13">
        <v>5</v>
      </c>
      <c r="N6" s="13">
        <v>15</v>
      </c>
      <c r="O6" s="13">
        <v>5</v>
      </c>
      <c r="P6" s="13">
        <v>166</v>
      </c>
    </row>
    <row r="7" ht="12">
      <c r="A7" s="13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7" bestFit="1" customWidth="1"/>
    <col min="2" max="3" width="26.140625" style="17" bestFit="1" customWidth="1"/>
    <col min="4" max="4" width="27.140625" style="15" bestFit="1" customWidth="1"/>
    <col min="5" max="6" width="26.140625" style="15" bestFit="1" customWidth="1"/>
    <col min="7" max="16384" width="9.140625" style="15" customWidth="1"/>
  </cols>
  <sheetData>
    <row r="1" spans="1:3" ht="12.75">
      <c r="A1" s="14">
        <f>COUNTIF(A3:A1000,"*Ошибка*")</f>
        <v>0</v>
      </c>
      <c r="B1" s="14">
        <f>COUNTIF(B3:B1000,"*Ошибка*")</f>
        <v>0</v>
      </c>
      <c r="C1" s="14">
        <f>COUNTIF(C3:C1000,"*Ошибка*")</f>
        <v>0</v>
      </c>
    </row>
    <row r="2" spans="1:6" ht="12.75">
      <c r="A2" s="16"/>
      <c r="B2" s="16"/>
      <c r="C2" s="16"/>
      <c r="D2" s="16"/>
      <c r="E2" s="16"/>
      <c r="F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5" bestFit="1" customWidth="1"/>
    <col min="2" max="2" width="26.140625" style="15" bestFit="1" customWidth="1"/>
    <col min="3" max="16384" width="9.140625" style="15" customWidth="1"/>
  </cols>
  <sheetData>
    <row r="2" spans="1:2" ht="12.75">
      <c r="A2" s="16"/>
      <c r="B2" s="16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8" bestFit="1" customWidth="1"/>
    <col min="2" max="2" width="9.140625" style="19" customWidth="1"/>
    <col min="3" max="3" width="9.140625" style="20" customWidth="1"/>
    <col min="4" max="8" width="18.28125" style="20" customWidth="1"/>
    <col min="9" max="12" width="20.421875" style="20" customWidth="1"/>
    <col min="13" max="16384" width="9.140625" style="20" customWidth="1"/>
  </cols>
  <sheetData>
    <row r="1" spans="1:2" ht="25.5">
      <c r="A1" s="18" t="s">
        <v>60</v>
      </c>
      <c r="B1" s="19">
        <v>10</v>
      </c>
    </row>
    <row r="2" spans="1:2" ht="25.5">
      <c r="A2" s="18" t="s">
        <v>61</v>
      </c>
      <c r="B2" s="19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1"/>
  <dimension ref="A1:B10"/>
  <sheetViews>
    <sheetView showZeros="0" zoomScalePageLayoutView="0" workbookViewId="0" topLeftCell="A1">
      <selection activeCell="A1" sqref="A1:B1"/>
    </sheetView>
  </sheetViews>
  <sheetFormatPr defaultColWidth="9.140625" defaultRowHeight="15"/>
  <cols>
    <col min="1" max="1" width="27.421875" style="0" customWidth="1"/>
    <col min="2" max="2" width="21.00390625" style="0" customWidth="1"/>
  </cols>
  <sheetData>
    <row r="1" spans="1:2" ht="15.75">
      <c r="A1" s="442" t="s">
        <v>103</v>
      </c>
      <c r="B1" s="442"/>
    </row>
    <row r="2" spans="1:2" ht="15" customHeight="1">
      <c r="A2" s="168" t="s">
        <v>0</v>
      </c>
      <c r="B2" s="168" t="s">
        <v>149</v>
      </c>
    </row>
    <row r="3" spans="1:2" ht="15" customHeight="1">
      <c r="A3" s="180" t="s">
        <v>154</v>
      </c>
      <c r="B3" s="181">
        <f>SUM('17-ОИП'!U15:AB15)+SUM('17-ОИП'!AG16:AL16)</f>
        <v>0</v>
      </c>
    </row>
    <row r="4" spans="1:2" ht="26.25" customHeight="1">
      <c r="A4" s="180" t="s">
        <v>157</v>
      </c>
      <c r="B4" s="182">
        <f>SUM('053 1 12 04011 01 6000 120'!V12:AA12)</f>
        <v>0</v>
      </c>
    </row>
    <row r="5" spans="1:2" ht="26.25" customHeight="1" hidden="1">
      <c r="A5" s="180" t="s">
        <v>172</v>
      </c>
      <c r="B5" s="182">
        <f>SUM('053 1 12 04012 01 6000 120_1'!Z12:AE12)</f>
        <v>0</v>
      </c>
    </row>
    <row r="6" spans="1:2" ht="26.25" customHeight="1">
      <c r="A6" s="180" t="s">
        <v>171</v>
      </c>
      <c r="B6" s="182">
        <f>SUM('053 1 12 04012 01 6000 120_2'!V12:AA12)</f>
        <v>0</v>
      </c>
    </row>
    <row r="7" spans="1:2" ht="26.25" customHeight="1">
      <c r="A7" s="180" t="s">
        <v>161</v>
      </c>
      <c r="B7" s="182">
        <f>SUM('053 1 16 25071 01 6000 140'!V12:AA12)</f>
        <v>0</v>
      </c>
    </row>
    <row r="8" spans="1:2" ht="24" customHeight="1">
      <c r="A8" s="180" t="s">
        <v>164</v>
      </c>
      <c r="B8" s="182">
        <f>SUM('053 1 16 27000 01 6000 140'!V12:AA12)</f>
        <v>0</v>
      </c>
    </row>
    <row r="9" spans="1:2" ht="24" customHeight="1">
      <c r="A9" s="180" t="s">
        <v>159</v>
      </c>
      <c r="B9" s="182">
        <f>SUM('053 1 16 90010 01 6000 140'!V12:AA12)</f>
        <v>0</v>
      </c>
    </row>
    <row r="10" spans="1:2" ht="15">
      <c r="A10" s="180">
        <v>211211</v>
      </c>
      <c r="B10" s="182">
        <f>SUM('211211'!H12,'211211'!H20)</f>
        <v>0</v>
      </c>
    </row>
  </sheetData>
  <sheetProtection password="C911" sheet="1" objects="1" scenarios="1"/>
  <mergeCells count="1">
    <mergeCell ref="A1:B1"/>
  </mergeCells>
  <hyperlinks>
    <hyperlink ref="A4" location="'053 1 12 04011 01 6000 120'!A1" tooltip="053 1 12 04011 01 6000 120" display="053 1 12 04011 01 6000 120"/>
    <hyperlink ref="A5" location="'053 1 12 04012 01 6000 120_1'!A1" tooltip="053 1 12 04012 01 0000 120" display="053 1 12 04012 01 6000 120_1"/>
    <hyperlink ref="A9" location="'053 1 16 90010 01 6000 140'!A1" tooltip="053 1 16 90010 01 6000 140" display="053 1 16 90010 01 6000 140"/>
    <hyperlink ref="A7" location="'053 1 16 25071 01 6000 140'!A1" tooltip="053 1 16 25071 01 6000 140" display="053 1 16 25071 01 6000 140"/>
    <hyperlink ref="A3" location="'17-ОИП'!A1" tooltip="17-ОИП" display="17-ОИП"/>
    <hyperlink ref="A6" location="'053 1 12 04012 01 6000 120_2'!A1" tooltip="053 1 12 04012 01 6000 120_2" display="053 1 12 04012 01 6000 120_2"/>
    <hyperlink ref="A8" location="'053 1 16 27000 01 6000 140'!A1" tooltip="053 1 16 27000 01 6000 140" display="053 1 16 27000 01 6000 140"/>
    <hyperlink ref="A10" location="'211211'!A1" tooltip="211211" display="'211211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2"/>
  <dimension ref="A1:AL53"/>
  <sheetViews>
    <sheetView showZeros="0" tabSelected="1" zoomScale="80" zoomScaleNormal="80" zoomScalePageLayoutView="0" workbookViewId="0" topLeftCell="H34">
      <selection activeCell="L52" sqref="L52"/>
    </sheetView>
  </sheetViews>
  <sheetFormatPr defaultColWidth="9.140625" defaultRowHeight="15"/>
  <cols>
    <col min="1" max="1" width="37.00390625" style="4" customWidth="1"/>
    <col min="2" max="2" width="17.8515625" style="3" customWidth="1"/>
    <col min="3" max="3" width="6.57421875" style="3" customWidth="1"/>
    <col min="4" max="4" width="12.57421875" style="3" customWidth="1"/>
    <col min="5" max="5" width="12.00390625" style="3" customWidth="1"/>
    <col min="6" max="6" width="13.421875" style="3" customWidth="1"/>
    <col min="7" max="7" width="11.57421875" style="3" customWidth="1"/>
    <col min="8" max="8" width="12.421875" style="3" customWidth="1"/>
    <col min="9" max="9" width="15.421875" style="3" customWidth="1"/>
    <col min="10" max="10" width="9.140625" style="3" customWidth="1"/>
    <col min="11" max="11" width="11.8515625" style="3" customWidth="1"/>
    <col min="12" max="12" width="15.8515625" style="3" customWidth="1"/>
    <col min="13" max="13" width="13.8515625" style="3" customWidth="1"/>
    <col min="14" max="14" width="14.57421875" style="3" customWidth="1"/>
    <col min="15" max="15" width="14.8515625" style="3" customWidth="1"/>
    <col min="16" max="16" width="14.421875" style="3" customWidth="1"/>
    <col min="17" max="17" width="13.28125" style="3" customWidth="1"/>
    <col min="18" max="18" width="14.421875" style="3" customWidth="1"/>
    <col min="19" max="19" width="9.140625" style="3" customWidth="1"/>
    <col min="20" max="20" width="7.57421875" style="3" bestFit="1" customWidth="1"/>
    <col min="21" max="24" width="12.421875" style="3" bestFit="1" customWidth="1"/>
    <col min="25" max="26" width="14.57421875" style="3" bestFit="1" customWidth="1"/>
    <col min="27" max="27" width="13.57421875" style="3" bestFit="1" customWidth="1"/>
    <col min="28" max="28" width="13.57421875" style="3" customWidth="1"/>
    <col min="29" max="29" width="9.140625" style="3" customWidth="1"/>
    <col min="30" max="30" width="18.421875" style="3" bestFit="1" customWidth="1"/>
    <col min="31" max="31" width="2.140625" style="3" bestFit="1" customWidth="1"/>
    <col min="32" max="32" width="31.421875" style="3" customWidth="1"/>
    <col min="33" max="36" width="12.421875" style="3" bestFit="1" customWidth="1"/>
    <col min="37" max="38" width="14.57421875" style="3" bestFit="1" customWidth="1"/>
    <col min="39" max="16384" width="9.140625" style="3" customWidth="1"/>
  </cols>
  <sheetData>
    <row r="1" spans="1:38" ht="12.75">
      <c r="A1" s="400" t="s">
        <v>84</v>
      </c>
      <c r="B1" s="401" t="s">
        <v>14</v>
      </c>
      <c r="C1" s="117" t="str">
        <f>Настройки!C1</f>
        <v>007</v>
      </c>
      <c r="D1" s="117">
        <f>Настройки!D1</f>
        <v>0</v>
      </c>
      <c r="E1" s="118" t="str">
        <f>Настройки!E1</f>
        <v>06.02.2018</v>
      </c>
      <c r="F1" s="183"/>
      <c r="G1" s="183"/>
      <c r="H1" s="183"/>
      <c r="I1" s="183"/>
      <c r="J1" s="183"/>
      <c r="K1" s="184"/>
      <c r="L1" s="184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</row>
    <row r="2" spans="1:38" ht="7.5" customHeight="1">
      <c r="A2" s="186"/>
      <c r="B2" s="186"/>
      <c r="C2" s="187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</row>
    <row r="3" spans="1:38" ht="26.25" customHeight="1">
      <c r="A3" s="186"/>
      <c r="B3" s="185"/>
      <c r="C3" s="185"/>
      <c r="D3" s="447" t="s">
        <v>261</v>
      </c>
      <c r="E3" s="447"/>
      <c r="F3" s="447"/>
      <c r="G3" s="447"/>
      <c r="H3" s="447"/>
      <c r="I3" s="447"/>
      <c r="J3" s="447"/>
      <c r="K3" s="447"/>
      <c r="L3" s="444" t="s">
        <v>262</v>
      </c>
      <c r="M3" s="444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  <c r="AJ3" s="185"/>
      <c r="AK3" s="185"/>
      <c r="AL3" s="185"/>
    </row>
    <row r="4" spans="1:38" ht="12.75">
      <c r="A4" s="186"/>
      <c r="B4" s="185"/>
      <c r="C4" s="185"/>
      <c r="D4" s="447" t="s">
        <v>256</v>
      </c>
      <c r="E4" s="447"/>
      <c r="F4" s="447"/>
      <c r="G4" s="447"/>
      <c r="H4" s="447"/>
      <c r="I4" s="447"/>
      <c r="J4" s="447"/>
      <c r="K4" s="447"/>
      <c r="L4" s="445" t="s">
        <v>263</v>
      </c>
      <c r="M4" s="446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  <c r="AL4" s="185"/>
    </row>
    <row r="5" spans="1:38" ht="40.5" customHeight="1">
      <c r="A5" s="186"/>
      <c r="B5" s="185"/>
      <c r="C5" s="185"/>
      <c r="D5" s="448" t="s">
        <v>155</v>
      </c>
      <c r="E5" s="448"/>
      <c r="F5" s="448"/>
      <c r="G5" s="448"/>
      <c r="H5" s="448"/>
      <c r="I5" s="448"/>
      <c r="J5" s="448"/>
      <c r="K5" s="448"/>
      <c r="L5" s="445" t="s">
        <v>264</v>
      </c>
      <c r="M5" s="44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</row>
    <row r="6" spans="1:38" ht="6.75" customHeight="1">
      <c r="A6" s="186"/>
      <c r="B6" s="189"/>
      <c r="C6" s="189"/>
      <c r="D6" s="189"/>
      <c r="E6" s="189"/>
      <c r="F6" s="184"/>
      <c r="G6" s="184"/>
      <c r="H6" s="184"/>
      <c r="I6" s="184"/>
      <c r="J6" s="184"/>
      <c r="K6" s="184"/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</row>
    <row r="7" spans="1:38" ht="15.75">
      <c r="A7" s="186"/>
      <c r="B7" s="185"/>
      <c r="C7" s="190"/>
      <c r="D7" s="443" t="str">
        <f>Настройки!B5</f>
        <v>Новгородская обл. Министерство ПРЛХиЭ</v>
      </c>
      <c r="E7" s="443"/>
      <c r="F7" s="443"/>
      <c r="G7" s="443"/>
      <c r="H7" s="443"/>
      <c r="I7" s="443"/>
      <c r="J7" s="443"/>
      <c r="K7" s="443"/>
      <c r="L7" s="443"/>
      <c r="M7" s="443"/>
      <c r="N7" s="190"/>
      <c r="O7" s="190"/>
      <c r="P7" s="190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</row>
    <row r="8" spans="1:38" ht="12.75">
      <c r="A8" s="186"/>
      <c r="B8" s="185"/>
      <c r="C8" s="191"/>
      <c r="D8" s="449" t="s">
        <v>63</v>
      </c>
      <c r="E8" s="449"/>
      <c r="F8" s="449"/>
      <c r="G8" s="449"/>
      <c r="H8" s="449"/>
      <c r="I8" s="449"/>
      <c r="J8" s="449"/>
      <c r="K8" s="449"/>
      <c r="L8" s="449"/>
      <c r="M8" s="449"/>
      <c r="N8" s="191"/>
      <c r="O8" s="191"/>
      <c r="P8" s="191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</row>
    <row r="9" spans="1:38" ht="15.75">
      <c r="A9" s="186"/>
      <c r="B9" s="185"/>
      <c r="C9" s="185"/>
      <c r="D9" s="459">
        <f>Настройки!B7</f>
        <v>0</v>
      </c>
      <c r="E9" s="459"/>
      <c r="F9" s="459"/>
      <c r="G9" s="459"/>
      <c r="H9" s="459"/>
      <c r="I9" s="459"/>
      <c r="J9" s="459"/>
      <c r="K9" s="459"/>
      <c r="L9" s="459"/>
      <c r="M9" s="459"/>
      <c r="N9" s="192"/>
      <c r="O9" s="192"/>
      <c r="P9" s="192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</row>
    <row r="10" spans="1:38" ht="12.75">
      <c r="A10" s="186"/>
      <c r="B10" s="185"/>
      <c r="C10" s="185"/>
      <c r="D10" s="460" t="s">
        <v>48</v>
      </c>
      <c r="E10" s="460"/>
      <c r="F10" s="460"/>
      <c r="G10" s="460"/>
      <c r="H10" s="460"/>
      <c r="I10" s="460"/>
      <c r="J10" s="460"/>
      <c r="K10" s="460"/>
      <c r="L10" s="460"/>
      <c r="M10" s="460"/>
      <c r="N10" s="172"/>
      <c r="O10" s="172"/>
      <c r="P10" s="172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</row>
    <row r="11" spans="1:38" ht="15.75">
      <c r="A11" s="186"/>
      <c r="B11" s="193"/>
      <c r="C11" s="185"/>
      <c r="D11" s="461" t="s">
        <v>265</v>
      </c>
      <c r="E11" s="461"/>
      <c r="F11" s="461"/>
      <c r="G11" s="461"/>
      <c r="H11" s="461"/>
      <c r="I11" s="461"/>
      <c r="J11" s="461"/>
      <c r="K11" s="461"/>
      <c r="L11" s="461"/>
      <c r="M11" s="461"/>
      <c r="N11" s="193"/>
      <c r="O11" s="193"/>
      <c r="P11" s="193"/>
      <c r="Q11" s="194"/>
      <c r="R11" s="19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</row>
    <row r="12" spans="1:38" ht="15" customHeight="1">
      <c r="A12" s="186"/>
      <c r="B12" s="185"/>
      <c r="C12" s="195"/>
      <c r="D12" s="185"/>
      <c r="E12" s="185"/>
      <c r="F12" s="185"/>
      <c r="G12" s="196" t="s">
        <v>78</v>
      </c>
      <c r="H12" s="127" t="str">
        <f>Настройки!C12</f>
        <v>март</v>
      </c>
      <c r="I12" s="128">
        <f>Настройки!D12</f>
        <v>2019</v>
      </c>
      <c r="J12" s="197" t="s">
        <v>24</v>
      </c>
      <c r="K12" s="185"/>
      <c r="L12" s="185"/>
      <c r="M12" s="198"/>
      <c r="N12" s="198"/>
      <c r="O12" s="198"/>
      <c r="P12" s="198"/>
      <c r="Q12" s="199"/>
      <c r="R12" s="199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</row>
    <row r="13" spans="1:38" ht="14.25" customHeight="1">
      <c r="A13" s="186"/>
      <c r="B13" s="185"/>
      <c r="C13" s="134"/>
      <c r="D13" s="185"/>
      <c r="E13" s="185"/>
      <c r="F13" s="185"/>
      <c r="G13" s="134"/>
      <c r="H13" s="133" t="s">
        <v>79</v>
      </c>
      <c r="I13" s="133" t="s">
        <v>80</v>
      </c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</row>
    <row r="14" spans="1:38" ht="7.5" customHeight="1">
      <c r="A14" s="186"/>
      <c r="B14" s="200"/>
      <c r="C14" s="200"/>
      <c r="D14" s="200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</row>
    <row r="15" spans="1:38" ht="12.75" customHeight="1">
      <c r="A15" s="477" t="s">
        <v>40</v>
      </c>
      <c r="B15" s="477" t="s">
        <v>41</v>
      </c>
      <c r="C15" s="477" t="s">
        <v>15</v>
      </c>
      <c r="D15" s="465" t="s">
        <v>120</v>
      </c>
      <c r="E15" s="465"/>
      <c r="F15" s="465"/>
      <c r="G15" s="465" t="s">
        <v>121</v>
      </c>
      <c r="H15" s="465"/>
      <c r="I15" s="465"/>
      <c r="J15" s="478" t="s">
        <v>115</v>
      </c>
      <c r="K15" s="479"/>
      <c r="L15" s="473" t="s">
        <v>250</v>
      </c>
      <c r="M15" s="465"/>
      <c r="N15" s="465"/>
      <c r="O15" s="465"/>
      <c r="P15" s="465"/>
      <c r="Q15" s="465"/>
      <c r="R15" s="465"/>
      <c r="S15" s="185"/>
      <c r="T15" s="202"/>
      <c r="U15" s="203">
        <f>COUNTIF(U19:U21,"&lt;&gt;0")+COUNTIF(U24:U28,"&lt;&gt;0")+COUNTIF(U29:U32,"&lt;&gt;0")+COUNTIF(U34:U38,"&lt;&gt;0")</f>
        <v>0</v>
      </c>
      <c r="V15" s="203">
        <f>COUNTIF(V19:V28,"&lt;&gt;0")+COUNTIF(V29:V38,"&lt;&gt;0")</f>
        <v>0</v>
      </c>
      <c r="W15" s="203">
        <f>COUNTIF(W19:W28,"&lt;&gt;0")+COUNTIF(W29:W38,"&lt;&gt;0")</f>
        <v>0</v>
      </c>
      <c r="X15" s="203">
        <f>COUNTIF(X19:X28,"&lt;&gt;0")+COUNTIF(X29,"&lt;&gt;0")+COUNTIF(X32:X38,"&lt;&gt;0")</f>
        <v>0</v>
      </c>
      <c r="Y15" s="203">
        <f>COUNTIF(Y19:Y28,"&lt;&gt;0")+COUNTIF(Y29:Y38,"&lt;&gt;0")</f>
        <v>0</v>
      </c>
      <c r="Z15" s="203">
        <f>COUNTIF(Z19:Z28,"&lt;&gt;0")+COUNTIF(Z29:Z38,"&lt;&gt;0")</f>
        <v>0</v>
      </c>
      <c r="AA15" s="203">
        <f>COUNTIF(AA19:AA28,"&lt;&gt;0")+COUNTIF(AA29:AA38,"&lt;&gt;0")</f>
        <v>0</v>
      </c>
      <c r="AB15" s="203">
        <f>COUNTIF(AB19:AB28,"&lt;&gt;0")+COUNTIF(AB29:AB38,"&lt;&gt;0")</f>
        <v>0</v>
      </c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</row>
    <row r="16" spans="1:38" ht="15" customHeight="1">
      <c r="A16" s="477"/>
      <c r="B16" s="477"/>
      <c r="C16" s="477"/>
      <c r="D16" s="465"/>
      <c r="E16" s="465"/>
      <c r="F16" s="465"/>
      <c r="G16" s="465"/>
      <c r="H16" s="465"/>
      <c r="I16" s="465"/>
      <c r="J16" s="480"/>
      <c r="K16" s="481"/>
      <c r="L16" s="465" t="s">
        <v>25</v>
      </c>
      <c r="M16" s="466" t="s">
        <v>65</v>
      </c>
      <c r="N16" s="468"/>
      <c r="O16" s="468"/>
      <c r="P16" s="467"/>
      <c r="Q16" s="466" t="s">
        <v>142</v>
      </c>
      <c r="R16" s="467"/>
      <c r="S16" s="185"/>
      <c r="T16" s="442" t="s">
        <v>103</v>
      </c>
      <c r="U16" s="442"/>
      <c r="V16" s="442"/>
      <c r="W16" s="442"/>
      <c r="X16" s="442"/>
      <c r="Y16" s="442"/>
      <c r="Z16" s="442"/>
      <c r="AA16" s="442"/>
      <c r="AB16" s="442"/>
      <c r="AC16" s="185"/>
      <c r="AD16" s="185"/>
      <c r="AE16" s="185"/>
      <c r="AF16" s="185"/>
      <c r="AG16" s="136">
        <f aca="true" t="shared" si="0" ref="AG16:AL16">COUNTIF(AG20:AG24,"&lt;&gt;0")</f>
        <v>0</v>
      </c>
      <c r="AH16" s="136">
        <f t="shared" si="0"/>
        <v>0</v>
      </c>
      <c r="AI16" s="136">
        <f t="shared" si="0"/>
        <v>0</v>
      </c>
      <c r="AJ16" s="136">
        <f t="shared" si="0"/>
        <v>0</v>
      </c>
      <c r="AK16" s="136">
        <f t="shared" si="0"/>
        <v>0</v>
      </c>
      <c r="AL16" s="136">
        <f t="shared" si="0"/>
        <v>0</v>
      </c>
    </row>
    <row r="17" spans="1:38" ht="38.25">
      <c r="A17" s="477"/>
      <c r="B17" s="477"/>
      <c r="C17" s="477"/>
      <c r="D17" s="204" t="s">
        <v>72</v>
      </c>
      <c r="E17" s="204" t="s">
        <v>73</v>
      </c>
      <c r="F17" s="204" t="s">
        <v>42</v>
      </c>
      <c r="G17" s="204" t="s">
        <v>72</v>
      </c>
      <c r="H17" s="204" t="s">
        <v>73</v>
      </c>
      <c r="I17" s="204" t="s">
        <v>42</v>
      </c>
      <c r="J17" s="204" t="s">
        <v>25</v>
      </c>
      <c r="K17" s="205" t="s">
        <v>114</v>
      </c>
      <c r="L17" s="465"/>
      <c r="M17" s="204" t="s">
        <v>139</v>
      </c>
      <c r="N17" s="204" t="s">
        <v>74</v>
      </c>
      <c r="O17" s="204" t="s">
        <v>75</v>
      </c>
      <c r="P17" s="204" t="s">
        <v>76</v>
      </c>
      <c r="Q17" s="206" t="s">
        <v>140</v>
      </c>
      <c r="R17" s="206" t="s">
        <v>141</v>
      </c>
      <c r="S17" s="185"/>
      <c r="T17" s="450" t="s">
        <v>105</v>
      </c>
      <c r="U17" s="450" t="s">
        <v>104</v>
      </c>
      <c r="V17" s="450"/>
      <c r="W17" s="450"/>
      <c r="X17" s="450"/>
      <c r="Y17" s="450"/>
      <c r="Z17" s="450"/>
      <c r="AA17" s="450"/>
      <c r="AB17" s="450"/>
      <c r="AC17" s="185"/>
      <c r="AD17" s="442" t="s">
        <v>490</v>
      </c>
      <c r="AE17" s="442"/>
      <c r="AF17" s="442"/>
      <c r="AG17" s="442"/>
      <c r="AH17" s="442"/>
      <c r="AI17" s="442"/>
      <c r="AJ17" s="442"/>
      <c r="AK17" s="442"/>
      <c r="AL17" s="442"/>
    </row>
    <row r="18" spans="1:38" ht="12.75" customHeight="1">
      <c r="A18" s="207" t="s">
        <v>16</v>
      </c>
      <c r="B18" s="207" t="s">
        <v>17</v>
      </c>
      <c r="C18" s="207" t="s">
        <v>18</v>
      </c>
      <c r="D18" s="208">
        <v>1</v>
      </c>
      <c r="E18" s="208">
        <v>2</v>
      </c>
      <c r="F18" s="208">
        <v>3</v>
      </c>
      <c r="G18" s="208">
        <v>4</v>
      </c>
      <c r="H18" s="208">
        <v>5</v>
      </c>
      <c r="I18" s="208">
        <v>6</v>
      </c>
      <c r="J18" s="208">
        <v>7</v>
      </c>
      <c r="K18" s="208">
        <v>8</v>
      </c>
      <c r="L18" s="208">
        <v>9</v>
      </c>
      <c r="M18" s="208">
        <v>10</v>
      </c>
      <c r="N18" s="208">
        <v>11</v>
      </c>
      <c r="O18" s="208">
        <v>12</v>
      </c>
      <c r="P18" s="208">
        <v>13</v>
      </c>
      <c r="Q18" s="208">
        <v>14</v>
      </c>
      <c r="R18" s="208">
        <v>15</v>
      </c>
      <c r="S18" s="185"/>
      <c r="T18" s="450"/>
      <c r="U18" s="138" t="s">
        <v>122</v>
      </c>
      <c r="V18" s="138" t="s">
        <v>123</v>
      </c>
      <c r="W18" s="138" t="s">
        <v>124</v>
      </c>
      <c r="X18" s="138" t="s">
        <v>106</v>
      </c>
      <c r="Y18" s="138" t="s">
        <v>117</v>
      </c>
      <c r="Z18" s="138" t="s">
        <v>118</v>
      </c>
      <c r="AA18" s="138" t="s">
        <v>119</v>
      </c>
      <c r="AB18" s="138" t="s">
        <v>143</v>
      </c>
      <c r="AC18" s="185"/>
      <c r="AD18" s="451" t="s">
        <v>491</v>
      </c>
      <c r="AE18" s="457" t="s">
        <v>136</v>
      </c>
      <c r="AF18" s="455" t="s">
        <v>137</v>
      </c>
      <c r="AG18" s="451" t="s">
        <v>492</v>
      </c>
      <c r="AH18" s="453"/>
      <c r="AI18" s="453"/>
      <c r="AJ18" s="453"/>
      <c r="AK18" s="453"/>
      <c r="AL18" s="454"/>
    </row>
    <row r="19" spans="1:38" ht="25.5">
      <c r="A19" s="209" t="s">
        <v>43</v>
      </c>
      <c r="B19" s="210" t="s">
        <v>44</v>
      </c>
      <c r="C19" s="210" t="s">
        <v>26</v>
      </c>
      <c r="D19" s="211">
        <f aca="true" t="shared" si="1" ref="D19:R19">SUM(D20:D28)</f>
        <v>132404</v>
      </c>
      <c r="E19" s="211">
        <f t="shared" si="1"/>
        <v>77086.6</v>
      </c>
      <c r="F19" s="211">
        <f t="shared" si="1"/>
        <v>80438.80000000002</v>
      </c>
      <c r="G19" s="211">
        <f t="shared" si="1"/>
        <v>58780</v>
      </c>
      <c r="H19" s="211">
        <f t="shared" si="1"/>
        <v>40173.100000000006</v>
      </c>
      <c r="I19" s="211">
        <f t="shared" si="1"/>
        <v>40050.3</v>
      </c>
      <c r="J19" s="212">
        <f t="shared" si="1"/>
        <v>640</v>
      </c>
      <c r="K19" s="212">
        <f t="shared" si="1"/>
        <v>199</v>
      </c>
      <c r="L19" s="211">
        <f t="shared" si="1"/>
        <v>178438.05999999994</v>
      </c>
      <c r="M19" s="211">
        <f t="shared" si="1"/>
        <v>172350.0599999999</v>
      </c>
      <c r="N19" s="211">
        <f t="shared" si="1"/>
        <v>2175.6000000000004</v>
      </c>
      <c r="O19" s="211">
        <f t="shared" si="1"/>
        <v>6088.000000000001</v>
      </c>
      <c r="P19" s="211">
        <f t="shared" si="1"/>
        <v>4578.2</v>
      </c>
      <c r="Q19" s="211">
        <f t="shared" si="1"/>
        <v>32712.500000000007</v>
      </c>
      <c r="R19" s="211">
        <f t="shared" si="1"/>
        <v>0</v>
      </c>
      <c r="S19" s="185"/>
      <c r="T19" s="213" t="str">
        <f>C19</f>
        <v>10</v>
      </c>
      <c r="U19" s="144">
        <f>IF(D19&gt;=G19,0,D19-G19)</f>
        <v>0</v>
      </c>
      <c r="V19" s="144">
        <f>IF(E19&gt;=H19,0,E19-H19)</f>
        <v>0</v>
      </c>
      <c r="W19" s="144">
        <f>IF(F19&gt;=I19,0,F19-I19)</f>
        <v>0</v>
      </c>
      <c r="X19" s="214">
        <f aca="true" t="shared" si="2" ref="X19:X28">IF(J19&gt;=K19,0,J19-K19)</f>
        <v>0</v>
      </c>
      <c r="Y19" s="144">
        <f aca="true" t="shared" si="3" ref="Y19:Y28">IF(M19&gt;=N19,0,M19-N19)</f>
        <v>0</v>
      </c>
      <c r="Z19" s="144">
        <f aca="true" t="shared" si="4" ref="Z19:Z28">IF(O19&gt;=P19,0,O19-P19)</f>
        <v>0</v>
      </c>
      <c r="AA19" s="144">
        <f aca="true" t="shared" si="5" ref="AA19:AA28">IF(L19&gt;=Q19,0,L19-Q19)</f>
        <v>0</v>
      </c>
      <c r="AB19" s="144">
        <f aca="true" t="shared" si="6" ref="AB19:AB28">IF(L19&gt;=R19,0,L19-R19)</f>
        <v>0</v>
      </c>
      <c r="AC19" s="185"/>
      <c r="AD19" s="452"/>
      <c r="AE19" s="458"/>
      <c r="AF19" s="456"/>
      <c r="AG19" s="138">
        <v>9</v>
      </c>
      <c r="AH19" s="138">
        <v>10</v>
      </c>
      <c r="AI19" s="138">
        <v>11</v>
      </c>
      <c r="AJ19" s="138">
        <v>12</v>
      </c>
      <c r="AK19" s="138">
        <v>13</v>
      </c>
      <c r="AL19" s="138">
        <v>14</v>
      </c>
    </row>
    <row r="20" spans="1:38" ht="76.5">
      <c r="A20" s="215" t="s">
        <v>243</v>
      </c>
      <c r="B20" s="216" t="s">
        <v>157</v>
      </c>
      <c r="C20" s="217" t="s">
        <v>32</v>
      </c>
      <c r="D20" s="218">
        <v>14807</v>
      </c>
      <c r="E20" s="218">
        <v>8200.6</v>
      </c>
      <c r="F20" s="218">
        <v>10368.1</v>
      </c>
      <c r="G20" s="218">
        <v>4424</v>
      </c>
      <c r="H20" s="218">
        <v>6462.599999999999</v>
      </c>
      <c r="I20" s="218">
        <v>8630.1</v>
      </c>
      <c r="J20" s="219">
        <v>59</v>
      </c>
      <c r="K20" s="219">
        <v>3</v>
      </c>
      <c r="L20" s="220">
        <f aca="true" t="shared" si="7" ref="L20:L28">M20+O20</f>
        <v>1541</v>
      </c>
      <c r="M20" s="218">
        <v>1541</v>
      </c>
      <c r="N20" s="218"/>
      <c r="O20" s="218"/>
      <c r="P20" s="218"/>
      <c r="Q20" s="218">
        <v>224.89999999999998</v>
      </c>
      <c r="R20" s="218"/>
      <c r="S20" s="185"/>
      <c r="T20" s="213" t="str">
        <f aca="true" t="shared" si="8" ref="T20:T38">C20</f>
        <v>11</v>
      </c>
      <c r="U20" s="144">
        <f>IF(D20&gt;=G20,0,D20-G20)</f>
        <v>0</v>
      </c>
      <c r="V20" s="144">
        <f aca="true" t="shared" si="9" ref="V20:V38">IF(E20&gt;=H20,0,E20-H20)</f>
        <v>0</v>
      </c>
      <c r="W20" s="144">
        <f aca="true" t="shared" si="10" ref="W20:W38">IF(F20&gt;=I20,0,F20-I20)</f>
        <v>0</v>
      </c>
      <c r="X20" s="214">
        <f t="shared" si="2"/>
        <v>0</v>
      </c>
      <c r="Y20" s="144">
        <f t="shared" si="3"/>
        <v>0</v>
      </c>
      <c r="Z20" s="144">
        <f t="shared" si="4"/>
        <v>0</v>
      </c>
      <c r="AA20" s="144">
        <f t="shared" si="5"/>
        <v>0</v>
      </c>
      <c r="AB20" s="144">
        <f t="shared" si="6"/>
        <v>0</v>
      </c>
      <c r="AC20" s="185"/>
      <c r="AD20" s="221" t="str">
        <f>"стр. "&amp;C20&amp;" графы 9-14"</f>
        <v>стр. 11 графы 9-14</v>
      </c>
      <c r="AE20" s="222" t="s">
        <v>136</v>
      </c>
      <c r="AF20" s="223" t="str">
        <f>LEFT(B20,26)&amp;"
  строка Итого графы 5-10"</f>
        <v>053 1 12 04011 01 6000 120
  строка Итого графы 5-10</v>
      </c>
      <c r="AG20" s="144">
        <f>L20-'053 1 12 04011 01 6000 120'!K16</f>
        <v>0</v>
      </c>
      <c r="AH20" s="144">
        <f>M20-'053 1 12 04011 01 6000 120'!L16</f>
        <v>0</v>
      </c>
      <c r="AI20" s="144">
        <f>N20-'053 1 12 04011 01 6000 120'!M16</f>
        <v>0</v>
      </c>
      <c r="AJ20" s="144">
        <f>O20-'053 1 12 04011 01 6000 120'!N16</f>
        <v>0</v>
      </c>
      <c r="AK20" s="144">
        <f>P20-'053 1 12 04011 01 6000 120'!O16</f>
        <v>0</v>
      </c>
      <c r="AL20" s="144">
        <f>Q20-'053 1 12 04011 01 6000 120'!P16</f>
        <v>0</v>
      </c>
    </row>
    <row r="21" spans="1:38" ht="51">
      <c r="A21" s="215" t="s">
        <v>244</v>
      </c>
      <c r="B21" s="224" t="s">
        <v>158</v>
      </c>
      <c r="C21" s="217" t="s">
        <v>33</v>
      </c>
      <c r="D21" s="225">
        <v>113433</v>
      </c>
      <c r="E21" s="225">
        <v>66197.4</v>
      </c>
      <c r="F21" s="225">
        <v>67899.6</v>
      </c>
      <c r="G21" s="225">
        <v>52968</v>
      </c>
      <c r="H21" s="225">
        <v>32390.7</v>
      </c>
      <c r="I21" s="225">
        <v>30453.4</v>
      </c>
      <c r="J21" s="226">
        <v>375</v>
      </c>
      <c r="K21" s="226">
        <v>108</v>
      </c>
      <c r="L21" s="220">
        <f t="shared" si="7"/>
        <v>161740.09999999992</v>
      </c>
      <c r="M21" s="225">
        <f>'053 1 12 04012 01 6000 120_2'!P16</f>
        <v>156541.3999999999</v>
      </c>
      <c r="N21" s="225">
        <f>'053 1 12 04012 01 6000 120_2'!Q16</f>
        <v>1788.1000000000001</v>
      </c>
      <c r="O21" s="225">
        <f>'053 1 12 04012 01 6000 120_2'!R16</f>
        <v>5198.700000000001</v>
      </c>
      <c r="P21" s="225">
        <f>'053 1 12 04012 01 6000 120_2'!S16</f>
        <v>3951.9999999999995</v>
      </c>
      <c r="Q21" s="225">
        <f>'053 1 12 04012 01 6000 120_2'!T16</f>
        <v>26446.100000000002</v>
      </c>
      <c r="R21" s="225">
        <v>0</v>
      </c>
      <c r="S21" s="185"/>
      <c r="T21" s="213" t="str">
        <f t="shared" si="8"/>
        <v>12</v>
      </c>
      <c r="U21" s="144">
        <f>IF(D21&gt;=G21,0,D21-G21)</f>
        <v>0</v>
      </c>
      <c r="V21" s="144">
        <f t="shared" si="9"/>
        <v>0</v>
      </c>
      <c r="W21" s="144">
        <f t="shared" si="10"/>
        <v>0</v>
      </c>
      <c r="X21" s="214">
        <f t="shared" si="2"/>
        <v>0</v>
      </c>
      <c r="Y21" s="144">
        <f t="shared" si="3"/>
        <v>0</v>
      </c>
      <c r="Z21" s="144">
        <f t="shared" si="4"/>
        <v>0</v>
      </c>
      <c r="AA21" s="144">
        <f t="shared" si="5"/>
        <v>0</v>
      </c>
      <c r="AB21" s="144">
        <f t="shared" si="6"/>
        <v>0</v>
      </c>
      <c r="AC21" s="185"/>
      <c r="AD21" s="227" t="str">
        <f>"стр. "&amp;C21&amp;" графы 9-14"</f>
        <v>стр. 12 графы 9-14</v>
      </c>
      <c r="AE21" s="228" t="s">
        <v>136</v>
      </c>
      <c r="AF21" s="229" t="str">
        <f>LEFT(B21,26)&amp;"_2
строка Итого графы 5-10"</f>
        <v>053 1 12 04012 01 6000 120_2
строка Итого графы 5-10</v>
      </c>
      <c r="AG21" s="144">
        <f>L21-('053 1 12 04012 01 6000 120_2'!O16)</f>
        <v>0</v>
      </c>
      <c r="AH21" s="144">
        <f>M21-('053 1 12 04012 01 6000 120_2'!P16)</f>
        <v>0</v>
      </c>
      <c r="AI21" s="144">
        <f>N21-('053 1 12 04012 01 6000 120_2'!Q16)</f>
        <v>0</v>
      </c>
      <c r="AJ21" s="144">
        <f>O21-('053 1 12 04012 01 6000 120_2'!R16)</f>
        <v>0</v>
      </c>
      <c r="AK21" s="144">
        <f>P21-('053 1 12 04012 01 6000 120_2'!S16)</f>
        <v>0</v>
      </c>
      <c r="AL21" s="144">
        <f>Q21-('053 1 12 04012 01 6000 120_2'!T16)</f>
        <v>0</v>
      </c>
    </row>
    <row r="22" spans="1:38" ht="63.75">
      <c r="A22" s="230" t="s">
        <v>126</v>
      </c>
      <c r="B22" s="224" t="s">
        <v>245</v>
      </c>
      <c r="C22" s="217" t="s">
        <v>34</v>
      </c>
      <c r="D22" s="231" t="s">
        <v>170</v>
      </c>
      <c r="E22" s="225"/>
      <c r="F22" s="225"/>
      <c r="G22" s="231" t="s">
        <v>170</v>
      </c>
      <c r="H22" s="225"/>
      <c r="I22" s="225"/>
      <c r="J22" s="226"/>
      <c r="K22" s="226"/>
      <c r="L22" s="220">
        <f t="shared" si="7"/>
        <v>0</v>
      </c>
      <c r="M22" s="225"/>
      <c r="N22" s="225"/>
      <c r="O22" s="225"/>
      <c r="P22" s="225"/>
      <c r="Q22" s="225"/>
      <c r="R22" s="225"/>
      <c r="S22" s="185"/>
      <c r="T22" s="213" t="str">
        <f t="shared" si="8"/>
        <v>13</v>
      </c>
      <c r="U22" s="232" t="s">
        <v>44</v>
      </c>
      <c r="V22" s="144">
        <f t="shared" si="9"/>
        <v>0</v>
      </c>
      <c r="W22" s="144">
        <f t="shared" si="10"/>
        <v>0</v>
      </c>
      <c r="X22" s="214">
        <f t="shared" si="2"/>
        <v>0</v>
      </c>
      <c r="Y22" s="144">
        <f t="shared" si="3"/>
        <v>0</v>
      </c>
      <c r="Z22" s="144">
        <f t="shared" si="4"/>
        <v>0</v>
      </c>
      <c r="AA22" s="144">
        <f t="shared" si="5"/>
        <v>0</v>
      </c>
      <c r="AB22" s="144">
        <f t="shared" si="6"/>
        <v>0</v>
      </c>
      <c r="AC22" s="185"/>
      <c r="AD22" s="227" t="str">
        <f>"стр. "&amp;C25&amp;" графы 9-14"</f>
        <v>стр. 17 графы 9-14</v>
      </c>
      <c r="AE22" s="228" t="s">
        <v>136</v>
      </c>
      <c r="AF22" s="229" t="str">
        <f>LEFT(B25,26)&amp;"
  строка Итого графы 5-10"</f>
        <v>053 1 16 25071 01 6000 140
  строка Итого графы 5-10</v>
      </c>
      <c r="AG22" s="144">
        <f>L25-'053 1 16 25071 01 6000 140'!K16</f>
        <v>0</v>
      </c>
      <c r="AH22" s="144">
        <f>M25-'053 1 16 25071 01 6000 140'!L16</f>
        <v>0</v>
      </c>
      <c r="AI22" s="144">
        <f>N25-'053 1 16 25071 01 6000 140'!M16</f>
        <v>0</v>
      </c>
      <c r="AJ22" s="144">
        <f>O25-'053 1 16 25071 01 6000 140'!N16</f>
        <v>0</v>
      </c>
      <c r="AK22" s="144">
        <f>P25-'053 1 16 25071 01 6000 140'!O16</f>
        <v>0</v>
      </c>
      <c r="AL22" s="144">
        <f>Q25-'053 1 16 25071 01 6000 140'!P16</f>
        <v>0</v>
      </c>
    </row>
    <row r="23" spans="1:38" ht="89.25">
      <c r="A23" s="230" t="s">
        <v>125</v>
      </c>
      <c r="B23" s="224" t="s">
        <v>246</v>
      </c>
      <c r="C23" s="217" t="s">
        <v>35</v>
      </c>
      <c r="D23" s="231" t="s">
        <v>170</v>
      </c>
      <c r="E23" s="225"/>
      <c r="F23" s="225"/>
      <c r="G23" s="231" t="s">
        <v>170</v>
      </c>
      <c r="H23" s="225"/>
      <c r="I23" s="225"/>
      <c r="J23" s="226"/>
      <c r="K23" s="226"/>
      <c r="L23" s="220">
        <f t="shared" si="7"/>
        <v>0</v>
      </c>
      <c r="M23" s="225"/>
      <c r="N23" s="225"/>
      <c r="O23" s="225"/>
      <c r="P23" s="225"/>
      <c r="Q23" s="225"/>
      <c r="R23" s="225"/>
      <c r="S23" s="185"/>
      <c r="T23" s="213" t="str">
        <f t="shared" si="8"/>
        <v>14</v>
      </c>
      <c r="U23" s="232" t="s">
        <v>44</v>
      </c>
      <c r="V23" s="144">
        <f t="shared" si="9"/>
        <v>0</v>
      </c>
      <c r="W23" s="144">
        <f t="shared" si="10"/>
        <v>0</v>
      </c>
      <c r="X23" s="214">
        <f t="shared" si="2"/>
        <v>0</v>
      </c>
      <c r="Y23" s="144">
        <f t="shared" si="3"/>
        <v>0</v>
      </c>
      <c r="Z23" s="144">
        <f t="shared" si="4"/>
        <v>0</v>
      </c>
      <c r="AA23" s="144">
        <f t="shared" si="5"/>
        <v>0</v>
      </c>
      <c r="AB23" s="144">
        <f t="shared" si="6"/>
        <v>0</v>
      </c>
      <c r="AC23" s="185"/>
      <c r="AD23" s="227" t="str">
        <f>"стр. "&amp;C26&amp;" графы 9-14"</f>
        <v>стр. 18 графы 9-14</v>
      </c>
      <c r="AE23" s="228" t="s">
        <v>136</v>
      </c>
      <c r="AF23" s="229" t="str">
        <f>LEFT(B26,26)&amp;"
  строка Итого графы 5-10"</f>
        <v>053 1 16 27000 01 6000 140
  строка Итого графы 5-10</v>
      </c>
      <c r="AG23" s="144">
        <f>L26-'053 1 16 27000 01 6000 140'!K16</f>
        <v>0</v>
      </c>
      <c r="AH23" s="144">
        <f>M26-'053 1 16 27000 01 6000 140'!L16</f>
        <v>0</v>
      </c>
      <c r="AI23" s="144">
        <f>N26-'053 1 16 27000 01 6000 140'!M16</f>
        <v>0</v>
      </c>
      <c r="AJ23" s="144">
        <f>O26-'053 1 16 27000 01 6000 140'!N16</f>
        <v>0</v>
      </c>
      <c r="AK23" s="144">
        <f>P26-'053 1 16 27000 01 6000 140'!O16</f>
        <v>0</v>
      </c>
      <c r="AL23" s="144">
        <f>Q26-'053 1 16 27000 01 6000 140'!P16</f>
        <v>0</v>
      </c>
    </row>
    <row r="24" spans="1:38" ht="140.25">
      <c r="A24" s="233" t="s">
        <v>258</v>
      </c>
      <c r="B24" s="224" t="s">
        <v>257</v>
      </c>
      <c r="C24" s="234" t="s">
        <v>205</v>
      </c>
      <c r="D24" s="225">
        <v>0</v>
      </c>
      <c r="E24" s="225">
        <v>4</v>
      </c>
      <c r="F24" s="225"/>
      <c r="G24" s="225">
        <v>0</v>
      </c>
      <c r="H24" s="225"/>
      <c r="I24" s="225"/>
      <c r="J24" s="226">
        <v>1</v>
      </c>
      <c r="K24" s="226">
        <v>1</v>
      </c>
      <c r="L24" s="220">
        <f t="shared" si="7"/>
        <v>4</v>
      </c>
      <c r="M24" s="225"/>
      <c r="N24" s="225"/>
      <c r="O24" s="225">
        <v>4</v>
      </c>
      <c r="P24" s="225"/>
      <c r="Q24" s="225"/>
      <c r="R24" s="225"/>
      <c r="S24" s="185"/>
      <c r="T24" s="213" t="str">
        <f>C24</f>
        <v>15</v>
      </c>
      <c r="U24" s="144">
        <f>IF(D24&gt;=G24,0,D24-G24)</f>
        <v>0</v>
      </c>
      <c r="V24" s="144">
        <f t="shared" si="9"/>
        <v>0</v>
      </c>
      <c r="W24" s="144">
        <f t="shared" si="10"/>
        <v>0</v>
      </c>
      <c r="X24" s="214">
        <f>IF(J24&gt;=K24,0,J24-K24)</f>
        <v>0</v>
      </c>
      <c r="Y24" s="144">
        <f>IF(M24&gt;=N24,0,M24-N24)</f>
        <v>0</v>
      </c>
      <c r="Z24" s="144">
        <f>IF(O24&gt;=P24,0,O24-P24)</f>
        <v>0</v>
      </c>
      <c r="AA24" s="144">
        <f>IF(L24&gt;=Q24,0,L24-Q24)</f>
        <v>0</v>
      </c>
      <c r="AB24" s="144">
        <f>IF(L24&gt;=R24,0,L24-R24)</f>
        <v>0</v>
      </c>
      <c r="AC24" s="185"/>
      <c r="AD24" s="227" t="str">
        <f>"стр. "&amp;C27&amp;" графы 9-14"</f>
        <v>стр. 19 графы 9-14</v>
      </c>
      <c r="AE24" s="228" t="s">
        <v>136</v>
      </c>
      <c r="AF24" s="229" t="str">
        <f>LEFT(B27,26)&amp;"
  строка Итого графы 5-10"</f>
        <v>053 1 16 90010 01 6000 140
  строка Итого графы 5-10</v>
      </c>
      <c r="AG24" s="144">
        <f>L27-'053 1 16 90010 01 6000 140'!K16</f>
        <v>0</v>
      </c>
      <c r="AH24" s="144">
        <f>M27-'053 1 16 90010 01 6000 140'!L16</f>
        <v>0</v>
      </c>
      <c r="AI24" s="144">
        <f>N27-'053 1 16 90010 01 6000 140'!M16</f>
        <v>0</v>
      </c>
      <c r="AJ24" s="144">
        <f>O27-'053 1 16 90010 01 6000 140'!N16</f>
        <v>0</v>
      </c>
      <c r="AK24" s="144">
        <f>P27-'053 1 16 90010 01 6000 140'!O16</f>
        <v>0</v>
      </c>
      <c r="AL24" s="144">
        <f>Q27-'053 1 16 90010 01 6000 140'!P16</f>
        <v>0</v>
      </c>
    </row>
    <row r="25" spans="1:38" ht="51">
      <c r="A25" s="233" t="s">
        <v>160</v>
      </c>
      <c r="B25" s="224" t="s">
        <v>161</v>
      </c>
      <c r="C25" s="234" t="s">
        <v>39</v>
      </c>
      <c r="D25" s="225">
        <v>1026</v>
      </c>
      <c r="E25" s="225">
        <v>896.3000000000002</v>
      </c>
      <c r="F25" s="225">
        <v>898.0999999999999</v>
      </c>
      <c r="G25" s="225">
        <v>342</v>
      </c>
      <c r="H25" s="225">
        <v>319.40000000000003</v>
      </c>
      <c r="I25" s="225">
        <v>524.8</v>
      </c>
      <c r="J25" s="226">
        <v>65</v>
      </c>
      <c r="K25" s="226">
        <v>20</v>
      </c>
      <c r="L25" s="220">
        <f t="shared" si="7"/>
        <v>800.76</v>
      </c>
      <c r="M25" s="225">
        <v>534.06</v>
      </c>
      <c r="N25" s="225"/>
      <c r="O25" s="225">
        <v>266.70000000000005</v>
      </c>
      <c r="P25" s="225">
        <v>61.6</v>
      </c>
      <c r="Q25" s="225">
        <v>409.9</v>
      </c>
      <c r="R25" s="225"/>
      <c r="S25" s="185"/>
      <c r="T25" s="213" t="str">
        <f>C25</f>
        <v>17</v>
      </c>
      <c r="U25" s="144">
        <f aca="true" t="shared" si="11" ref="U25:W27">IF(D25&gt;=G25,0,D25-G25)</f>
        <v>0</v>
      </c>
      <c r="V25" s="144">
        <f t="shared" si="11"/>
        <v>0</v>
      </c>
      <c r="W25" s="144">
        <f t="shared" si="11"/>
        <v>0</v>
      </c>
      <c r="X25" s="214">
        <f t="shared" si="2"/>
        <v>0</v>
      </c>
      <c r="Y25" s="144">
        <f t="shared" si="3"/>
        <v>0</v>
      </c>
      <c r="Z25" s="144">
        <f t="shared" si="4"/>
        <v>0</v>
      </c>
      <c r="AA25" s="144">
        <f t="shared" si="5"/>
        <v>0</v>
      </c>
      <c r="AB25" s="144">
        <f t="shared" si="6"/>
        <v>0</v>
      </c>
      <c r="AC25" s="185"/>
      <c r="AD25" s="185"/>
      <c r="AE25" s="185"/>
      <c r="AF25" s="185"/>
      <c r="AG25" s="185"/>
      <c r="AH25" s="185"/>
      <c r="AI25" s="185"/>
      <c r="AJ25" s="185"/>
      <c r="AK25" s="185"/>
      <c r="AL25" s="185"/>
    </row>
    <row r="26" spans="1:38" ht="51">
      <c r="A26" s="233" t="s">
        <v>247</v>
      </c>
      <c r="B26" s="224" t="s">
        <v>164</v>
      </c>
      <c r="C26" s="235" t="s">
        <v>46</v>
      </c>
      <c r="D26" s="225">
        <v>39</v>
      </c>
      <c r="E26" s="225">
        <v>50</v>
      </c>
      <c r="F26" s="225">
        <v>50</v>
      </c>
      <c r="G26" s="225">
        <v>13</v>
      </c>
      <c r="H26" s="225">
        <v>25</v>
      </c>
      <c r="I26" s="225">
        <v>25</v>
      </c>
      <c r="J26" s="226">
        <v>1</v>
      </c>
      <c r="K26" s="226">
        <v>0</v>
      </c>
      <c r="L26" s="220">
        <f t="shared" si="7"/>
        <v>0</v>
      </c>
      <c r="M26" s="225"/>
      <c r="N26" s="225"/>
      <c r="O26" s="225"/>
      <c r="P26" s="225"/>
      <c r="Q26" s="225"/>
      <c r="R26" s="225"/>
      <c r="S26" s="185"/>
      <c r="T26" s="213" t="str">
        <f>C26</f>
        <v>18</v>
      </c>
      <c r="U26" s="144">
        <f t="shared" si="11"/>
        <v>0</v>
      </c>
      <c r="V26" s="144">
        <f t="shared" si="11"/>
        <v>0</v>
      </c>
      <c r="W26" s="144">
        <f t="shared" si="11"/>
        <v>0</v>
      </c>
      <c r="X26" s="214">
        <f t="shared" si="2"/>
        <v>0</v>
      </c>
      <c r="Y26" s="144">
        <f t="shared" si="3"/>
        <v>0</v>
      </c>
      <c r="Z26" s="144">
        <f t="shared" si="4"/>
        <v>0</v>
      </c>
      <c r="AA26" s="144">
        <f t="shared" si="5"/>
        <v>0</v>
      </c>
      <c r="AB26" s="144">
        <f t="shared" si="6"/>
        <v>0</v>
      </c>
      <c r="AC26" s="185"/>
      <c r="AD26" s="185"/>
      <c r="AE26" s="185"/>
      <c r="AF26" s="185"/>
      <c r="AG26" s="185"/>
      <c r="AH26" s="185"/>
      <c r="AI26" s="185"/>
      <c r="AJ26" s="185"/>
      <c r="AK26" s="185"/>
      <c r="AL26" s="185"/>
    </row>
    <row r="27" spans="1:38" ht="51">
      <c r="A27" s="236" t="s">
        <v>47</v>
      </c>
      <c r="B27" s="224" t="s">
        <v>159</v>
      </c>
      <c r="C27" s="234" t="s">
        <v>165</v>
      </c>
      <c r="D27" s="225">
        <v>3099</v>
      </c>
      <c r="E27" s="225">
        <v>1738.2999999999997</v>
      </c>
      <c r="F27" s="225">
        <v>1223</v>
      </c>
      <c r="G27" s="225">
        <v>1033</v>
      </c>
      <c r="H27" s="225">
        <v>975.3999999999999</v>
      </c>
      <c r="I27" s="225">
        <v>417</v>
      </c>
      <c r="J27" s="226">
        <v>139</v>
      </c>
      <c r="K27" s="226">
        <v>67</v>
      </c>
      <c r="L27" s="220">
        <f t="shared" si="7"/>
        <v>14352.2</v>
      </c>
      <c r="M27" s="225">
        <f>'053 1 16 90010 01 6000 140'!L16</f>
        <v>13733.6</v>
      </c>
      <c r="N27" s="225">
        <f>'053 1 16 90010 01 6000 140'!M16</f>
        <v>387.5</v>
      </c>
      <c r="O27" s="225">
        <f>'053 1 16 90010 01 6000 140'!N16</f>
        <v>618.6</v>
      </c>
      <c r="P27" s="225">
        <f>'053 1 16 90010 01 6000 140'!O16</f>
        <v>564.6</v>
      </c>
      <c r="Q27" s="225">
        <f>'053 1 16 90010 01 6000 140'!P16</f>
        <v>5631.6</v>
      </c>
      <c r="R27" s="225"/>
      <c r="S27" s="185"/>
      <c r="T27" s="213" t="str">
        <f>C27</f>
        <v>19</v>
      </c>
      <c r="U27" s="144">
        <f t="shared" si="11"/>
        <v>0</v>
      </c>
      <c r="V27" s="144">
        <f t="shared" si="11"/>
        <v>0</v>
      </c>
      <c r="W27" s="144">
        <f t="shared" si="11"/>
        <v>0</v>
      </c>
      <c r="X27" s="214">
        <f t="shared" si="2"/>
        <v>0</v>
      </c>
      <c r="Y27" s="144">
        <f t="shared" si="3"/>
        <v>0</v>
      </c>
      <c r="Z27" s="144">
        <f t="shared" si="4"/>
        <v>0</v>
      </c>
      <c r="AA27" s="144">
        <f t="shared" si="5"/>
        <v>0</v>
      </c>
      <c r="AB27" s="144">
        <f t="shared" si="6"/>
        <v>0</v>
      </c>
      <c r="AC27" s="185"/>
      <c r="AD27" s="185"/>
      <c r="AE27" s="185"/>
      <c r="AF27" s="185"/>
      <c r="AG27" s="185"/>
      <c r="AH27" s="185"/>
      <c r="AI27" s="185"/>
      <c r="AJ27" s="185"/>
      <c r="AK27" s="185"/>
      <c r="AL27" s="185"/>
    </row>
    <row r="28" spans="1:38" ht="25.5">
      <c r="A28" s="237" t="s">
        <v>77</v>
      </c>
      <c r="B28" s="238" t="s">
        <v>162</v>
      </c>
      <c r="C28" s="239" t="s">
        <v>27</v>
      </c>
      <c r="D28" s="225"/>
      <c r="E28" s="225"/>
      <c r="F28" s="225"/>
      <c r="G28" s="225"/>
      <c r="H28" s="225"/>
      <c r="I28" s="225"/>
      <c r="J28" s="226"/>
      <c r="K28" s="226"/>
      <c r="L28" s="220">
        <f t="shared" si="7"/>
        <v>0</v>
      </c>
      <c r="M28" s="225"/>
      <c r="N28" s="225"/>
      <c r="O28" s="225"/>
      <c r="P28" s="225"/>
      <c r="Q28" s="225"/>
      <c r="R28" s="225"/>
      <c r="S28" s="185"/>
      <c r="T28" s="213" t="str">
        <f t="shared" si="8"/>
        <v>20</v>
      </c>
      <c r="U28" s="144">
        <f>IF(D28&gt;=G28,0,D28-G28)</f>
        <v>0</v>
      </c>
      <c r="V28" s="144">
        <f t="shared" si="9"/>
        <v>0</v>
      </c>
      <c r="W28" s="144">
        <f t="shared" si="10"/>
        <v>0</v>
      </c>
      <c r="X28" s="214">
        <f t="shared" si="2"/>
        <v>0</v>
      </c>
      <c r="Y28" s="144">
        <f t="shared" si="3"/>
        <v>0</v>
      </c>
      <c r="Z28" s="144">
        <f t="shared" si="4"/>
        <v>0</v>
      </c>
      <c r="AA28" s="144">
        <f t="shared" si="5"/>
        <v>0</v>
      </c>
      <c r="AB28" s="144">
        <f t="shared" si="6"/>
        <v>0</v>
      </c>
      <c r="AC28" s="185"/>
      <c r="AD28" s="185"/>
      <c r="AE28" s="185"/>
      <c r="AF28" s="185"/>
      <c r="AG28" s="185"/>
      <c r="AH28" s="185"/>
      <c r="AI28" s="185"/>
      <c r="AJ28" s="185"/>
      <c r="AK28" s="185"/>
      <c r="AL28" s="185"/>
    </row>
    <row r="29" spans="1:38" ht="39.75" customHeight="1">
      <c r="A29" s="240" t="s">
        <v>127</v>
      </c>
      <c r="B29" s="210" t="s">
        <v>44</v>
      </c>
      <c r="C29" s="210" t="s">
        <v>28</v>
      </c>
      <c r="D29" s="211">
        <f aca="true" t="shared" si="12" ref="D29:R29">SUM(D30:D37)</f>
        <v>63371.5</v>
      </c>
      <c r="E29" s="211">
        <f t="shared" si="12"/>
        <v>69519.2</v>
      </c>
      <c r="F29" s="211">
        <f t="shared" si="12"/>
        <v>72340.6</v>
      </c>
      <c r="G29" s="211">
        <f t="shared" si="12"/>
        <v>27418.5</v>
      </c>
      <c r="H29" s="211">
        <f t="shared" si="12"/>
        <v>34259.99999999999</v>
      </c>
      <c r="I29" s="211">
        <f t="shared" si="12"/>
        <v>33769.99999999999</v>
      </c>
      <c r="J29" s="212">
        <f t="shared" si="12"/>
        <v>6515</v>
      </c>
      <c r="K29" s="212">
        <f t="shared" si="12"/>
        <v>15</v>
      </c>
      <c r="L29" s="211">
        <f t="shared" si="12"/>
        <v>142182.2</v>
      </c>
      <c r="M29" s="211">
        <f t="shared" si="12"/>
        <v>139912.4</v>
      </c>
      <c r="N29" s="211">
        <f t="shared" si="12"/>
        <v>263.3</v>
      </c>
      <c r="O29" s="211">
        <f t="shared" si="12"/>
        <v>2269.8</v>
      </c>
      <c r="P29" s="211">
        <f t="shared" si="12"/>
        <v>1791.3999999999999</v>
      </c>
      <c r="Q29" s="211">
        <f t="shared" si="12"/>
        <v>1883.3999999999999</v>
      </c>
      <c r="R29" s="211">
        <f t="shared" si="12"/>
        <v>0</v>
      </c>
      <c r="S29" s="185"/>
      <c r="T29" s="213" t="str">
        <f t="shared" si="8"/>
        <v>30</v>
      </c>
      <c r="U29" s="144">
        <f>IF(D29&gt;=G29,0,D29-G29)</f>
        <v>0</v>
      </c>
      <c r="V29" s="144">
        <f t="shared" si="9"/>
        <v>0</v>
      </c>
      <c r="W29" s="144">
        <f t="shared" si="10"/>
        <v>0</v>
      </c>
      <c r="X29" s="214">
        <f>IF(J29&gt;=K29,0,J29-K29)</f>
        <v>0</v>
      </c>
      <c r="Y29" s="144">
        <f aca="true" t="shared" si="13" ref="Y29:Y38">IF(M29&gt;=N29,0,M29-N29)</f>
        <v>0</v>
      </c>
      <c r="Z29" s="144">
        <f aca="true" t="shared" si="14" ref="Z29:Z38">IF(O29&gt;=P29,0,O29-P29)</f>
        <v>0</v>
      </c>
      <c r="AA29" s="144">
        <f aca="true" t="shared" si="15" ref="AA29:AA38">IF(L29&gt;=Q29,0,L29-Q29)</f>
        <v>0</v>
      </c>
      <c r="AB29" s="144">
        <f aca="true" t="shared" si="16" ref="AB29:AB38">IF(L29&gt;=R29,0,L29-R29)</f>
        <v>0</v>
      </c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</row>
    <row r="30" spans="1:38" ht="77.25" customHeight="1">
      <c r="A30" s="233" t="s">
        <v>248</v>
      </c>
      <c r="B30" s="224" t="s">
        <v>266</v>
      </c>
      <c r="C30" s="210" t="s">
        <v>29</v>
      </c>
      <c r="D30" s="225">
        <v>6420</v>
      </c>
      <c r="E30" s="225">
        <v>9785.3</v>
      </c>
      <c r="F30" s="225">
        <v>9749</v>
      </c>
      <c r="G30" s="225">
        <v>3115</v>
      </c>
      <c r="H30" s="225">
        <v>8196.4</v>
      </c>
      <c r="I30" s="225">
        <v>8160.3</v>
      </c>
      <c r="J30" s="231" t="s">
        <v>170</v>
      </c>
      <c r="K30" s="231" t="s">
        <v>170</v>
      </c>
      <c r="L30" s="220">
        <f aca="true" t="shared" si="17" ref="L30:L37">M30+O30</f>
        <v>0</v>
      </c>
      <c r="M30" s="225"/>
      <c r="N30" s="225"/>
      <c r="O30" s="225"/>
      <c r="P30" s="225"/>
      <c r="Q30" s="225"/>
      <c r="R30" s="225"/>
      <c r="S30" s="185"/>
      <c r="T30" s="213" t="str">
        <f t="shared" si="8"/>
        <v>31</v>
      </c>
      <c r="U30" s="144">
        <f>IF(D30&gt;=G30,0,D30-G30)</f>
        <v>0</v>
      </c>
      <c r="V30" s="144">
        <f t="shared" si="9"/>
        <v>0</v>
      </c>
      <c r="W30" s="144">
        <f t="shared" si="10"/>
        <v>0</v>
      </c>
      <c r="X30" s="232" t="s">
        <v>44</v>
      </c>
      <c r="Y30" s="144">
        <f t="shared" si="13"/>
        <v>0</v>
      </c>
      <c r="Z30" s="144">
        <f t="shared" si="14"/>
        <v>0</v>
      </c>
      <c r="AA30" s="144">
        <f t="shared" si="15"/>
        <v>0</v>
      </c>
      <c r="AB30" s="144">
        <f t="shared" si="16"/>
        <v>0</v>
      </c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</row>
    <row r="31" spans="1:38" ht="51">
      <c r="A31" s="233" t="s">
        <v>249</v>
      </c>
      <c r="B31" s="224" t="s">
        <v>267</v>
      </c>
      <c r="C31" s="210" t="s">
        <v>30</v>
      </c>
      <c r="D31" s="225">
        <v>46818</v>
      </c>
      <c r="E31" s="225">
        <v>49069.7</v>
      </c>
      <c r="F31" s="225">
        <v>52269.4</v>
      </c>
      <c r="G31" s="225">
        <v>22124</v>
      </c>
      <c r="H31" s="225">
        <v>24287.7</v>
      </c>
      <c r="I31" s="225">
        <v>23910.8</v>
      </c>
      <c r="J31" s="231" t="s">
        <v>170</v>
      </c>
      <c r="K31" s="231" t="s">
        <v>170</v>
      </c>
      <c r="L31" s="220">
        <f t="shared" si="17"/>
        <v>141395.1</v>
      </c>
      <c r="M31" s="225">
        <v>139482.4</v>
      </c>
      <c r="N31" s="225">
        <v>263.3</v>
      </c>
      <c r="O31" s="225">
        <v>1912.7</v>
      </c>
      <c r="P31" s="225">
        <v>1736.6</v>
      </c>
      <c r="Q31" s="225">
        <v>1882.1999999999998</v>
      </c>
      <c r="R31" s="225"/>
      <c r="S31" s="185"/>
      <c r="T31" s="213" t="str">
        <f t="shared" si="8"/>
        <v>32</v>
      </c>
      <c r="U31" s="144">
        <f>IF(D31&gt;=G31,0,D31-G31)</f>
        <v>0</v>
      </c>
      <c r="V31" s="144">
        <f t="shared" si="9"/>
        <v>0</v>
      </c>
      <c r="W31" s="144">
        <f t="shared" si="10"/>
        <v>0</v>
      </c>
      <c r="X31" s="232" t="s">
        <v>44</v>
      </c>
      <c r="Y31" s="144">
        <f t="shared" si="13"/>
        <v>0</v>
      </c>
      <c r="Z31" s="144">
        <f t="shared" si="14"/>
        <v>0</v>
      </c>
      <c r="AA31" s="144">
        <f t="shared" si="15"/>
        <v>0</v>
      </c>
      <c r="AB31" s="144">
        <f t="shared" si="16"/>
        <v>0</v>
      </c>
      <c r="AC31" s="185"/>
      <c r="AD31" s="185"/>
      <c r="AE31" s="185"/>
      <c r="AF31" s="185"/>
      <c r="AG31" s="185"/>
      <c r="AH31" s="185"/>
      <c r="AI31" s="185"/>
      <c r="AJ31" s="185"/>
      <c r="AK31" s="185"/>
      <c r="AL31" s="185"/>
    </row>
    <row r="32" spans="1:38" ht="63.75">
      <c r="A32" s="233" t="s">
        <v>251</v>
      </c>
      <c r="B32" s="224" t="s">
        <v>268</v>
      </c>
      <c r="C32" s="210" t="s">
        <v>37</v>
      </c>
      <c r="D32" s="225">
        <v>10056</v>
      </c>
      <c r="E32" s="225">
        <v>10215.9</v>
      </c>
      <c r="F32" s="225">
        <v>10219.7</v>
      </c>
      <c r="G32" s="225">
        <v>2142</v>
      </c>
      <c r="H32" s="225">
        <v>1689.2</v>
      </c>
      <c r="I32" s="225">
        <v>1661.7</v>
      </c>
      <c r="J32" s="226">
        <v>6485</v>
      </c>
      <c r="K32" s="226">
        <v>0</v>
      </c>
      <c r="L32" s="220">
        <f t="shared" si="17"/>
        <v>0</v>
      </c>
      <c r="M32" s="225"/>
      <c r="N32" s="225"/>
      <c r="O32" s="225"/>
      <c r="P32" s="225"/>
      <c r="Q32" s="225"/>
      <c r="R32" s="225"/>
      <c r="S32" s="185"/>
      <c r="T32" s="213" t="str">
        <f>C32</f>
        <v>33</v>
      </c>
      <c r="U32" s="144">
        <f>IF(D32&gt;=G32,0,D32-G32)</f>
        <v>0</v>
      </c>
      <c r="V32" s="144">
        <f>IF(E32&gt;=H32,0,E32-H32)</f>
        <v>0</v>
      </c>
      <c r="W32" s="144">
        <f>IF(F32&gt;=I32,0,F32-I32)</f>
        <v>0</v>
      </c>
      <c r="X32" s="214">
        <f aca="true" t="shared" si="18" ref="X32:X38">IF(J32&gt;=K32,0,J32-K32)</f>
        <v>0</v>
      </c>
      <c r="Y32" s="144">
        <f t="shared" si="13"/>
        <v>0</v>
      </c>
      <c r="Z32" s="144">
        <f t="shared" si="14"/>
        <v>0</v>
      </c>
      <c r="AA32" s="144">
        <f t="shared" si="15"/>
        <v>0</v>
      </c>
      <c r="AB32" s="144">
        <f t="shared" si="16"/>
        <v>0</v>
      </c>
      <c r="AC32" s="185"/>
      <c r="AD32" s="185"/>
      <c r="AE32" s="185"/>
      <c r="AF32" s="185"/>
      <c r="AG32" s="185"/>
      <c r="AH32" s="185"/>
      <c r="AI32" s="185"/>
      <c r="AJ32" s="185"/>
      <c r="AK32" s="185"/>
      <c r="AL32" s="185"/>
    </row>
    <row r="33" spans="1:38" ht="63.75">
      <c r="A33" s="236" t="s">
        <v>128</v>
      </c>
      <c r="B33" s="224" t="s">
        <v>269</v>
      </c>
      <c r="C33" s="210" t="s">
        <v>38</v>
      </c>
      <c r="D33" s="241" t="s">
        <v>170</v>
      </c>
      <c r="E33" s="225"/>
      <c r="F33" s="225"/>
      <c r="G33" s="241" t="s">
        <v>170</v>
      </c>
      <c r="H33" s="225"/>
      <c r="I33" s="225"/>
      <c r="J33" s="226"/>
      <c r="K33" s="226"/>
      <c r="L33" s="220">
        <f t="shared" si="17"/>
        <v>0</v>
      </c>
      <c r="M33" s="225"/>
      <c r="N33" s="225"/>
      <c r="O33" s="225"/>
      <c r="P33" s="225"/>
      <c r="Q33" s="225"/>
      <c r="R33" s="225"/>
      <c r="S33" s="185"/>
      <c r="T33" s="213" t="str">
        <f t="shared" si="8"/>
        <v>34</v>
      </c>
      <c r="U33" s="232" t="s">
        <v>44</v>
      </c>
      <c r="V33" s="144">
        <f t="shared" si="9"/>
        <v>0</v>
      </c>
      <c r="W33" s="144">
        <f t="shared" si="10"/>
        <v>0</v>
      </c>
      <c r="X33" s="214">
        <f t="shared" si="18"/>
        <v>0</v>
      </c>
      <c r="Y33" s="144">
        <f t="shared" si="13"/>
        <v>0</v>
      </c>
      <c r="Z33" s="144">
        <f t="shared" si="14"/>
        <v>0</v>
      </c>
      <c r="AA33" s="144">
        <f t="shared" si="15"/>
        <v>0</v>
      </c>
      <c r="AB33" s="144">
        <f t="shared" si="16"/>
        <v>0</v>
      </c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</row>
    <row r="34" spans="1:38" ht="127.5">
      <c r="A34" s="233" t="s">
        <v>253</v>
      </c>
      <c r="B34" s="224" t="s">
        <v>270</v>
      </c>
      <c r="C34" s="210" t="s">
        <v>152</v>
      </c>
      <c r="D34" s="225">
        <v>52</v>
      </c>
      <c r="E34" s="225">
        <v>23.6</v>
      </c>
      <c r="F34" s="225">
        <v>23.6</v>
      </c>
      <c r="G34" s="225">
        <v>19</v>
      </c>
      <c r="H34" s="225">
        <v>6.5</v>
      </c>
      <c r="I34" s="225">
        <v>6.5</v>
      </c>
      <c r="J34" s="226"/>
      <c r="K34" s="226"/>
      <c r="L34" s="220">
        <f t="shared" si="17"/>
        <v>0</v>
      </c>
      <c r="M34" s="225"/>
      <c r="N34" s="225"/>
      <c r="O34" s="225"/>
      <c r="P34" s="225"/>
      <c r="Q34" s="225"/>
      <c r="R34" s="225"/>
      <c r="S34" s="185"/>
      <c r="T34" s="213" t="str">
        <f>C34</f>
        <v>35</v>
      </c>
      <c r="U34" s="144">
        <f>IF(D34&gt;=G34,0,D34-G34)</f>
        <v>0</v>
      </c>
      <c r="V34" s="144">
        <f>IF(E34&gt;=H34,0,E34-H34)</f>
        <v>0</v>
      </c>
      <c r="W34" s="144">
        <f>IF(F34&gt;=I34,0,F34-I34)</f>
        <v>0</v>
      </c>
      <c r="X34" s="214">
        <f t="shared" si="18"/>
        <v>0</v>
      </c>
      <c r="Y34" s="144">
        <f t="shared" si="13"/>
        <v>0</v>
      </c>
      <c r="Z34" s="144">
        <f t="shared" si="14"/>
        <v>0</v>
      </c>
      <c r="AA34" s="144">
        <f t="shared" si="15"/>
        <v>0</v>
      </c>
      <c r="AB34" s="144">
        <f t="shared" si="16"/>
        <v>0</v>
      </c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</row>
    <row r="35" spans="1:38" ht="51">
      <c r="A35" s="233" t="s">
        <v>247</v>
      </c>
      <c r="B35" s="224" t="s">
        <v>164</v>
      </c>
      <c r="C35" s="210" t="s">
        <v>163</v>
      </c>
      <c r="D35" s="225">
        <v>8.499999999999998</v>
      </c>
      <c r="E35" s="225">
        <v>50</v>
      </c>
      <c r="F35" s="225">
        <v>50</v>
      </c>
      <c r="G35" s="225">
        <v>8.499999999999998</v>
      </c>
      <c r="H35" s="225">
        <v>25</v>
      </c>
      <c r="I35" s="225">
        <v>25</v>
      </c>
      <c r="J35" s="226">
        <v>1</v>
      </c>
      <c r="K35" s="226">
        <v>0</v>
      </c>
      <c r="L35" s="220">
        <f t="shared" si="17"/>
        <v>0</v>
      </c>
      <c r="M35" s="225"/>
      <c r="N35" s="225"/>
      <c r="O35" s="225"/>
      <c r="P35" s="225"/>
      <c r="Q35" s="225"/>
      <c r="R35" s="225"/>
      <c r="S35" s="185"/>
      <c r="T35" s="213" t="str">
        <f t="shared" si="8"/>
        <v>36</v>
      </c>
      <c r="U35" s="144">
        <f>IF(D35&gt;=G35,0,D35-G35)</f>
        <v>0</v>
      </c>
      <c r="V35" s="144">
        <f t="shared" si="9"/>
        <v>0</v>
      </c>
      <c r="W35" s="144">
        <f>IF(F35&gt;=I35,0,F35-I35)</f>
        <v>0</v>
      </c>
      <c r="X35" s="214">
        <f t="shared" si="18"/>
        <v>0</v>
      </c>
      <c r="Y35" s="144">
        <f t="shared" si="13"/>
        <v>0</v>
      </c>
      <c r="Z35" s="144">
        <f t="shared" si="14"/>
        <v>0</v>
      </c>
      <c r="AA35" s="144">
        <f t="shared" si="15"/>
        <v>0</v>
      </c>
      <c r="AB35" s="144">
        <f t="shared" si="16"/>
        <v>0</v>
      </c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</row>
    <row r="36" spans="1:38" ht="65.25" customHeight="1">
      <c r="A36" s="236" t="s">
        <v>153</v>
      </c>
      <c r="B36" s="224" t="s">
        <v>271</v>
      </c>
      <c r="C36" s="210" t="s">
        <v>254</v>
      </c>
      <c r="D36" s="225">
        <v>17</v>
      </c>
      <c r="E36" s="225">
        <v>374.7</v>
      </c>
      <c r="F36" s="225">
        <v>28.9</v>
      </c>
      <c r="G36" s="225">
        <v>10</v>
      </c>
      <c r="H36" s="225">
        <v>55.2</v>
      </c>
      <c r="I36" s="225">
        <v>5.7</v>
      </c>
      <c r="J36" s="226">
        <v>29</v>
      </c>
      <c r="K36" s="226">
        <v>15</v>
      </c>
      <c r="L36" s="220">
        <f t="shared" si="17"/>
        <v>787.1</v>
      </c>
      <c r="M36" s="225">
        <v>430</v>
      </c>
      <c r="N36" s="225"/>
      <c r="O36" s="225">
        <v>357.1</v>
      </c>
      <c r="P36" s="225">
        <v>54.8</v>
      </c>
      <c r="Q36" s="225">
        <v>1.2</v>
      </c>
      <c r="R36" s="225"/>
      <c r="S36" s="185"/>
      <c r="T36" s="213" t="str">
        <f>C36</f>
        <v>37</v>
      </c>
      <c r="U36" s="144">
        <f>IF(D36&gt;=G36,0,D36-G36)</f>
        <v>0</v>
      </c>
      <c r="V36" s="144">
        <f t="shared" si="9"/>
        <v>0</v>
      </c>
      <c r="W36" s="144">
        <f>IF(F36&gt;=I36,0,F36-I36)</f>
        <v>0</v>
      </c>
      <c r="X36" s="214">
        <f t="shared" si="18"/>
        <v>0</v>
      </c>
      <c r="Y36" s="144">
        <f t="shared" si="13"/>
        <v>0</v>
      </c>
      <c r="Z36" s="144">
        <f t="shared" si="14"/>
        <v>0</v>
      </c>
      <c r="AA36" s="144">
        <f t="shared" si="15"/>
        <v>0</v>
      </c>
      <c r="AB36" s="144">
        <f t="shared" si="16"/>
        <v>0</v>
      </c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</row>
    <row r="37" spans="1:38" ht="38.25">
      <c r="A37" s="233" t="s">
        <v>260</v>
      </c>
      <c r="B37" s="224" t="s">
        <v>272</v>
      </c>
      <c r="C37" s="235" t="s">
        <v>259</v>
      </c>
      <c r="D37" s="225"/>
      <c r="E37" s="225"/>
      <c r="F37" s="225"/>
      <c r="G37" s="225"/>
      <c r="H37" s="225"/>
      <c r="I37" s="225"/>
      <c r="J37" s="226"/>
      <c r="K37" s="226"/>
      <c r="L37" s="220">
        <f t="shared" si="17"/>
        <v>0</v>
      </c>
      <c r="M37" s="225"/>
      <c r="N37" s="225"/>
      <c r="O37" s="225"/>
      <c r="P37" s="225"/>
      <c r="Q37" s="225"/>
      <c r="R37" s="225"/>
      <c r="S37" s="185"/>
      <c r="T37" s="213" t="str">
        <f>C37</f>
        <v>38</v>
      </c>
      <c r="U37" s="144">
        <f>IF(D37&gt;=G37,0,D37-G37)</f>
        <v>0</v>
      </c>
      <c r="V37" s="144">
        <f>IF(E37&gt;=H37,0,E37-H37)</f>
        <v>0</v>
      </c>
      <c r="W37" s="144">
        <f>IF(F37&gt;=I37,0,F37-I37)</f>
        <v>0</v>
      </c>
      <c r="X37" s="214">
        <f>IF(J37&gt;=K37,0,J37-K37)</f>
        <v>0</v>
      </c>
      <c r="Y37" s="144">
        <f>IF(M37&gt;=N37,0,M37-N37)</f>
        <v>0</v>
      </c>
      <c r="Z37" s="144">
        <f>IF(O37&gt;=P37,0,O37-P37)</f>
        <v>0</v>
      </c>
      <c r="AA37" s="144">
        <f>IF(L37&gt;=Q37,0,L37-Q37)</f>
        <v>0</v>
      </c>
      <c r="AB37" s="144">
        <f>IF(L37&gt;=R37,0,L37-R37)</f>
        <v>0</v>
      </c>
      <c r="AC37" s="185"/>
      <c r="AD37" s="185"/>
      <c r="AE37" s="185"/>
      <c r="AF37" s="185"/>
      <c r="AG37" s="185"/>
      <c r="AH37" s="185"/>
      <c r="AI37" s="185"/>
      <c r="AJ37" s="185"/>
      <c r="AK37" s="185"/>
      <c r="AL37" s="185"/>
    </row>
    <row r="38" spans="1:38" s="5" customFormat="1" ht="15">
      <c r="A38" s="242" t="s">
        <v>45</v>
      </c>
      <c r="B38" s="243" t="s">
        <v>44</v>
      </c>
      <c r="C38" s="210" t="s">
        <v>31</v>
      </c>
      <c r="D38" s="211">
        <f aca="true" t="shared" si="19" ref="D38:R38">D19+D29</f>
        <v>195775.5</v>
      </c>
      <c r="E38" s="211">
        <f t="shared" si="19"/>
        <v>146605.8</v>
      </c>
      <c r="F38" s="211">
        <f t="shared" si="19"/>
        <v>152779.40000000002</v>
      </c>
      <c r="G38" s="211">
        <f t="shared" si="19"/>
        <v>86198.5</v>
      </c>
      <c r="H38" s="211">
        <f t="shared" si="19"/>
        <v>74433.1</v>
      </c>
      <c r="I38" s="211">
        <f t="shared" si="19"/>
        <v>73820.29999999999</v>
      </c>
      <c r="J38" s="212">
        <f t="shared" si="19"/>
        <v>7155</v>
      </c>
      <c r="K38" s="212">
        <f t="shared" si="19"/>
        <v>214</v>
      </c>
      <c r="L38" s="211">
        <f t="shared" si="19"/>
        <v>320620.25999999995</v>
      </c>
      <c r="M38" s="211">
        <f t="shared" si="19"/>
        <v>312262.4599999999</v>
      </c>
      <c r="N38" s="211">
        <f t="shared" si="19"/>
        <v>2438.9000000000005</v>
      </c>
      <c r="O38" s="211">
        <f t="shared" si="19"/>
        <v>8357.800000000001</v>
      </c>
      <c r="P38" s="211">
        <f t="shared" si="19"/>
        <v>6369.599999999999</v>
      </c>
      <c r="Q38" s="211">
        <f t="shared" si="19"/>
        <v>34595.90000000001</v>
      </c>
      <c r="R38" s="211">
        <f t="shared" si="19"/>
        <v>0</v>
      </c>
      <c r="S38" s="185"/>
      <c r="T38" s="213" t="str">
        <f t="shared" si="8"/>
        <v>40</v>
      </c>
      <c r="U38" s="144">
        <f>IF(D38&gt;=G38,0,D38-G38)</f>
        <v>0</v>
      </c>
      <c r="V38" s="144">
        <f t="shared" si="9"/>
        <v>0</v>
      </c>
      <c r="W38" s="144">
        <f t="shared" si="10"/>
        <v>0</v>
      </c>
      <c r="X38" s="214">
        <f t="shared" si="18"/>
        <v>0</v>
      </c>
      <c r="Y38" s="144">
        <f t="shared" si="13"/>
        <v>0</v>
      </c>
      <c r="Z38" s="144">
        <f t="shared" si="14"/>
        <v>0</v>
      </c>
      <c r="AA38" s="144">
        <f t="shared" si="15"/>
        <v>0</v>
      </c>
      <c r="AB38" s="144">
        <f t="shared" si="16"/>
        <v>0</v>
      </c>
      <c r="AC38" s="244"/>
      <c r="AD38" s="185"/>
      <c r="AE38" s="185"/>
      <c r="AF38" s="185"/>
      <c r="AG38" s="185"/>
      <c r="AH38" s="185"/>
      <c r="AI38" s="185"/>
      <c r="AJ38" s="185"/>
      <c r="AK38" s="185"/>
      <c r="AL38" s="185"/>
    </row>
    <row r="39" spans="1:38" s="5" customFormat="1" ht="41.25" customHeight="1">
      <c r="A39" s="244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474" t="s">
        <v>255</v>
      </c>
      <c r="M39" s="474"/>
      <c r="N39" s="474"/>
      <c r="O39" s="474"/>
      <c r="P39" s="474"/>
      <c r="Q39" s="474"/>
      <c r="R39" s="474"/>
      <c r="S39" s="244"/>
      <c r="T39" s="244"/>
      <c r="U39" s="244"/>
      <c r="V39" s="244"/>
      <c r="W39" s="244"/>
      <c r="X39" s="244"/>
      <c r="Y39" s="244"/>
      <c r="Z39" s="244"/>
      <c r="AA39" s="244"/>
      <c r="AB39" s="244"/>
      <c r="AC39" s="244"/>
      <c r="AD39" s="185"/>
      <c r="AE39" s="185"/>
      <c r="AF39" s="185"/>
      <c r="AG39" s="185"/>
      <c r="AH39" s="185"/>
      <c r="AI39" s="185"/>
      <c r="AJ39" s="185"/>
      <c r="AK39" s="185"/>
      <c r="AL39" s="185"/>
    </row>
    <row r="40" spans="1:38" ht="43.5" customHeight="1">
      <c r="A40" s="244"/>
      <c r="B40" s="246"/>
      <c r="C40" s="246"/>
      <c r="D40" s="247"/>
      <c r="E40" s="247"/>
      <c r="F40" s="247"/>
      <c r="G40" s="247"/>
      <c r="H40" s="247"/>
      <c r="I40" s="247"/>
      <c r="J40" s="248"/>
      <c r="K40" s="247"/>
      <c r="L40" s="474" t="s">
        <v>273</v>
      </c>
      <c r="M40" s="474"/>
      <c r="N40" s="474"/>
      <c r="O40" s="474"/>
      <c r="P40" s="474"/>
      <c r="Q40" s="474"/>
      <c r="R40" s="47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</row>
    <row r="41" spans="1:38" ht="9" customHeight="1">
      <c r="A41" s="244"/>
      <c r="B41" s="246"/>
      <c r="C41" s="246"/>
      <c r="D41" s="247"/>
      <c r="E41" s="247"/>
      <c r="F41" s="247"/>
      <c r="G41" s="247"/>
      <c r="H41" s="247"/>
      <c r="I41" s="247"/>
      <c r="J41" s="248"/>
      <c r="K41" s="247"/>
      <c r="L41" s="255"/>
      <c r="M41" s="255"/>
      <c r="N41" s="255"/>
      <c r="O41" s="255"/>
      <c r="P41" s="255"/>
      <c r="Q41" s="255"/>
      <c r="R41" s="255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</row>
    <row r="42" spans="1:38" ht="6.75" customHeight="1">
      <c r="A42" s="186"/>
      <c r="B42" s="249"/>
      <c r="C42" s="249"/>
      <c r="D42" s="250"/>
      <c r="E42" s="250"/>
      <c r="F42" s="251"/>
      <c r="G42" s="251"/>
      <c r="H42" s="251"/>
      <c r="I42" s="251"/>
      <c r="J42" s="251"/>
      <c r="K42" s="251"/>
      <c r="L42" s="251"/>
      <c r="M42" s="269"/>
      <c r="N42" s="269"/>
      <c r="O42" s="269"/>
      <c r="P42" s="269"/>
      <c r="Q42" s="251"/>
      <c r="R42" s="251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</row>
    <row r="43" spans="1:38" ht="18" customHeight="1">
      <c r="A43" s="186"/>
      <c r="B43" s="256"/>
      <c r="C43" s="252"/>
      <c r="D43" s="253"/>
      <c r="E43" s="254"/>
      <c r="F43" s="254"/>
      <c r="G43" s="254"/>
      <c r="H43" s="254"/>
      <c r="I43" s="254"/>
      <c r="J43" s="255"/>
      <c r="K43" s="255"/>
      <c r="L43" s="475" t="s">
        <v>13</v>
      </c>
      <c r="M43" s="475"/>
      <c r="N43" s="185"/>
      <c r="O43" s="185"/>
      <c r="P43" s="463" t="s">
        <v>901</v>
      </c>
      <c r="Q43" s="464"/>
      <c r="R43" s="257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L43" s="185"/>
    </row>
    <row r="44" spans="1:38" ht="27.75" customHeight="1">
      <c r="A44" s="186"/>
      <c r="B44" s="258"/>
      <c r="C44" s="259"/>
      <c r="D44" s="253"/>
      <c r="E44" s="260"/>
      <c r="F44" s="260"/>
      <c r="G44" s="260"/>
      <c r="H44" s="260"/>
      <c r="I44" s="260"/>
      <c r="J44" s="255"/>
      <c r="K44" s="255"/>
      <c r="L44" s="261"/>
      <c r="M44" s="159"/>
      <c r="N44" s="185"/>
      <c r="O44" s="185"/>
      <c r="P44" s="471" t="s">
        <v>19</v>
      </c>
      <c r="Q44" s="471"/>
      <c r="R44" s="262" t="s">
        <v>20</v>
      </c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</row>
    <row r="45" spans="1:38" ht="30" customHeight="1">
      <c r="A45" s="186"/>
      <c r="B45" s="185"/>
      <c r="C45" s="157"/>
      <c r="D45" s="253"/>
      <c r="E45" s="254"/>
      <c r="F45" s="254"/>
      <c r="G45" s="254"/>
      <c r="H45" s="254"/>
      <c r="I45" s="254"/>
      <c r="J45" s="255"/>
      <c r="K45" s="255"/>
      <c r="L45" s="476" t="s">
        <v>144</v>
      </c>
      <c r="M45" s="476"/>
      <c r="N45" s="463" t="s">
        <v>916</v>
      </c>
      <c r="O45" s="464"/>
      <c r="P45" s="463" t="s">
        <v>917</v>
      </c>
      <c r="Q45" s="464"/>
      <c r="R45" s="257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</row>
    <row r="46" spans="1:38" ht="15">
      <c r="A46" s="263"/>
      <c r="B46" s="185"/>
      <c r="C46" s="157"/>
      <c r="D46" s="253"/>
      <c r="E46" s="260"/>
      <c r="F46" s="260"/>
      <c r="G46" s="260"/>
      <c r="H46" s="260"/>
      <c r="I46" s="260"/>
      <c r="J46" s="260"/>
      <c r="K46" s="255"/>
      <c r="L46" s="185"/>
      <c r="M46" s="185"/>
      <c r="N46" s="472" t="s">
        <v>22</v>
      </c>
      <c r="O46" s="472"/>
      <c r="P46" s="471" t="s">
        <v>19</v>
      </c>
      <c r="Q46" s="471"/>
      <c r="R46" s="262" t="s">
        <v>20</v>
      </c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185"/>
      <c r="AK46" s="185"/>
      <c r="AL46" s="185"/>
    </row>
    <row r="47" spans="1:38" ht="24" customHeight="1">
      <c r="A47" s="159"/>
      <c r="B47" s="185"/>
      <c r="C47" s="157"/>
      <c r="D47" s="253"/>
      <c r="E47" s="264"/>
      <c r="F47" s="264"/>
      <c r="G47" s="264"/>
      <c r="H47" s="264"/>
      <c r="I47" s="264"/>
      <c r="J47" s="264"/>
      <c r="K47" s="255"/>
      <c r="L47" s="185"/>
      <c r="M47" s="185"/>
      <c r="N47" s="185"/>
      <c r="O47" s="469" t="s">
        <v>918</v>
      </c>
      <c r="P47" s="470"/>
      <c r="Q47" s="469" t="s">
        <v>919</v>
      </c>
      <c r="R47" s="470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</row>
    <row r="48" spans="1:38" ht="25.5" customHeight="1">
      <c r="A48" s="164"/>
      <c r="B48" s="157"/>
      <c r="C48" s="157"/>
      <c r="D48" s="255"/>
      <c r="E48" s="265"/>
      <c r="F48" s="265"/>
      <c r="G48" s="265"/>
      <c r="H48" s="265"/>
      <c r="I48" s="265"/>
      <c r="J48" s="265"/>
      <c r="K48" s="266"/>
      <c r="L48" s="185"/>
      <c r="M48" s="185"/>
      <c r="N48" s="185"/>
      <c r="O48" s="462" t="s">
        <v>83</v>
      </c>
      <c r="P48" s="462"/>
      <c r="Q48" s="462" t="s">
        <v>23</v>
      </c>
      <c r="R48" s="462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</row>
    <row r="49" spans="1:38" ht="12.75">
      <c r="A49" s="186"/>
      <c r="B49" s="267"/>
      <c r="C49" s="267"/>
      <c r="D49" s="268"/>
      <c r="E49" s="268"/>
      <c r="F49" s="255"/>
      <c r="G49" s="255"/>
      <c r="H49" s="255"/>
      <c r="I49" s="255"/>
      <c r="J49" s="255"/>
      <c r="K49" s="255"/>
      <c r="L49" s="267"/>
      <c r="M49" s="185"/>
      <c r="N49" s="185"/>
      <c r="O49" s="185"/>
      <c r="P49" s="185"/>
      <c r="Q49" s="185"/>
      <c r="R49" s="185"/>
      <c r="S49" s="185"/>
      <c r="T49" s="185"/>
      <c r="U49" s="185"/>
      <c r="V49" s="185"/>
      <c r="W49" s="185"/>
      <c r="X49" s="185"/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</row>
    <row r="50" spans="1:38" ht="12.75">
      <c r="A50" s="186"/>
      <c r="B50" s="185"/>
      <c r="C50" s="185"/>
      <c r="D50" s="255"/>
      <c r="E50" s="255"/>
      <c r="F50" s="255"/>
      <c r="G50" s="255"/>
      <c r="H50" s="255"/>
      <c r="I50" s="255"/>
      <c r="J50" s="255"/>
      <c r="K50" s="25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</row>
    <row r="51" spans="1:38" ht="12.75">
      <c r="A51" s="186"/>
      <c r="B51" s="185"/>
      <c r="C51" s="185"/>
      <c r="D51" s="255"/>
      <c r="E51" s="255"/>
      <c r="F51" s="255"/>
      <c r="G51" s="255"/>
      <c r="H51" s="255"/>
      <c r="I51" s="255"/>
      <c r="J51" s="255"/>
      <c r="K51" s="255"/>
      <c r="L51" s="185"/>
      <c r="M51" s="185"/>
      <c r="N51" s="185"/>
      <c r="O51" s="185"/>
      <c r="P51" s="185"/>
      <c r="Q51" s="185"/>
      <c r="R51" s="185"/>
      <c r="S51" s="185"/>
      <c r="T51" s="185"/>
      <c r="U51" s="185"/>
      <c r="V51" s="185"/>
      <c r="W51" s="185"/>
      <c r="X51" s="185"/>
      <c r="Y51" s="185"/>
      <c r="Z51" s="185"/>
      <c r="AA51" s="185"/>
      <c r="AB51" s="185"/>
      <c r="AC51" s="185"/>
      <c r="AD51" s="185"/>
      <c r="AE51" s="185"/>
      <c r="AF51" s="185"/>
      <c r="AG51" s="185"/>
      <c r="AH51" s="185"/>
      <c r="AI51" s="185"/>
      <c r="AJ51" s="185"/>
      <c r="AK51" s="185"/>
      <c r="AL51" s="185"/>
    </row>
    <row r="52" spans="1:38" ht="12.75">
      <c r="A52" s="186"/>
      <c r="B52" s="185"/>
      <c r="C52" s="185"/>
      <c r="D52" s="255"/>
      <c r="E52" s="255"/>
      <c r="F52" s="255"/>
      <c r="G52" s="255"/>
      <c r="H52" s="255"/>
      <c r="I52" s="255"/>
      <c r="J52" s="255"/>
      <c r="K52" s="255"/>
      <c r="L52" s="185"/>
      <c r="M52" s="185"/>
      <c r="N52" s="185"/>
      <c r="O52" s="185"/>
      <c r="P52" s="185"/>
      <c r="Q52" s="185"/>
      <c r="R52" s="185"/>
      <c r="S52" s="185"/>
      <c r="T52" s="185"/>
      <c r="U52" s="185"/>
      <c r="V52" s="185"/>
      <c r="W52" s="185"/>
      <c r="X52" s="185"/>
      <c r="Y52" s="185"/>
      <c r="Z52" s="185"/>
      <c r="AA52" s="185"/>
      <c r="AB52" s="185"/>
      <c r="AC52" s="185"/>
      <c r="AD52" s="185"/>
      <c r="AE52" s="185"/>
      <c r="AF52" s="185"/>
      <c r="AG52" s="185"/>
      <c r="AH52" s="185"/>
      <c r="AI52" s="185"/>
      <c r="AJ52" s="185"/>
      <c r="AK52" s="185"/>
      <c r="AL52" s="185"/>
    </row>
    <row r="53" spans="30:38" ht="12.75">
      <c r="AD53" s="185"/>
      <c r="AE53" s="185"/>
      <c r="AF53" s="185"/>
      <c r="AG53" s="185"/>
      <c r="AH53" s="185"/>
      <c r="AI53" s="185"/>
      <c r="AJ53" s="185"/>
      <c r="AK53" s="185"/>
      <c r="AL53" s="185"/>
    </row>
  </sheetData>
  <sheetProtection sheet="1" objects="1" scenarios="1"/>
  <mergeCells count="43">
    <mergeCell ref="T16:AB16"/>
    <mergeCell ref="U17:AB17"/>
    <mergeCell ref="A15:A17"/>
    <mergeCell ref="G15:I16"/>
    <mergeCell ref="B15:B17"/>
    <mergeCell ref="C15:C17"/>
    <mergeCell ref="D15:F16"/>
    <mergeCell ref="J15:K16"/>
    <mergeCell ref="O47:P47"/>
    <mergeCell ref="L15:R15"/>
    <mergeCell ref="L40:R40"/>
    <mergeCell ref="L43:M43"/>
    <mergeCell ref="L45:M45"/>
    <mergeCell ref="P45:Q45"/>
    <mergeCell ref="P44:Q44"/>
    <mergeCell ref="L39:R39"/>
    <mergeCell ref="O48:P48"/>
    <mergeCell ref="P43:Q43"/>
    <mergeCell ref="N45:O45"/>
    <mergeCell ref="L16:L17"/>
    <mergeCell ref="Q16:R16"/>
    <mergeCell ref="M16:P16"/>
    <mergeCell ref="Q48:R48"/>
    <mergeCell ref="Q47:R47"/>
    <mergeCell ref="P46:Q46"/>
    <mergeCell ref="N46:O46"/>
    <mergeCell ref="D8:M8"/>
    <mergeCell ref="AD17:AL17"/>
    <mergeCell ref="T17:T18"/>
    <mergeCell ref="AD18:AD19"/>
    <mergeCell ref="AG18:AL18"/>
    <mergeCell ref="AF18:AF19"/>
    <mergeCell ref="AE18:AE19"/>
    <mergeCell ref="D9:M9"/>
    <mergeCell ref="D10:M10"/>
    <mergeCell ref="D11:M11"/>
    <mergeCell ref="D7:M7"/>
    <mergeCell ref="L3:M3"/>
    <mergeCell ref="L4:M4"/>
    <mergeCell ref="L5:M5"/>
    <mergeCell ref="D3:K3"/>
    <mergeCell ref="D4:K4"/>
    <mergeCell ref="D5:K5"/>
  </mergeCells>
  <dataValidations count="4">
    <dataValidation allowBlank="1" prompt="выберите месяц" errorTitle="ОШИБКА!" error="Воспользуйтесь выпадающим списком" sqref="H12"/>
    <dataValidation errorStyle="information" allowBlank="1" prompt="выберите год" errorTitle="ОШИБКА!" error="Воспользуйтесь выпадающим списком" sqref="I12"/>
    <dataValidation allowBlank="1" prompt="Выберите или введите наименование лесничества" sqref="D9 N9:P9"/>
    <dataValidation allowBlank="1" prompt="Выберите наименование организации" errorTitle="ОШИБКА!" error="Воспользуйтесь выпадающим списком" sqref="D7 N7:P7"/>
  </dataValidations>
  <printOptions horizontalCentered="1"/>
  <pageMargins left="0.1968503937007874" right="0.1968503937007874" top="0.3937007874015748" bottom="0.3937007874015748" header="0.2362204724409449" footer="0.15748031496062992"/>
  <pageSetup horizontalDpi="600" verticalDpi="600" orientation="landscape" paperSize="9" scale="55" r:id="rId2"/>
  <rowBreaks count="1" manualBreakCount="1">
    <brk id="28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3">
    <pageSetUpPr fitToPage="1"/>
  </sheetPr>
  <dimension ref="A1:AA28"/>
  <sheetViews>
    <sheetView showZeros="0" zoomScalePageLayoutView="0" workbookViewId="0" topLeftCell="H1">
      <selection activeCell="J17" sqref="J17"/>
    </sheetView>
  </sheetViews>
  <sheetFormatPr defaultColWidth="9.140625" defaultRowHeight="15"/>
  <cols>
    <col min="1" max="1" width="5.7109375" style="66" hidden="1" customWidth="1"/>
    <col min="2" max="2" width="6.140625" style="30" bestFit="1" customWidth="1"/>
    <col min="3" max="3" width="28.00390625" style="75" customWidth="1"/>
    <col min="4" max="4" width="14.7109375" style="75" customWidth="1"/>
    <col min="5" max="5" width="31.8515625" style="75" hidden="1" customWidth="1"/>
    <col min="6" max="6" width="14.421875" style="75" hidden="1" customWidth="1"/>
    <col min="7" max="7" width="11.140625" style="75" customWidth="1"/>
    <col min="8" max="8" width="16.140625" style="76" customWidth="1"/>
    <col min="9" max="9" width="14.421875" style="30" customWidth="1"/>
    <col min="10" max="10" width="14.7109375" style="30" customWidth="1"/>
    <col min="11" max="11" width="9.7109375" style="30" customWidth="1"/>
    <col min="12" max="12" width="12.28125" style="30" customWidth="1"/>
    <col min="13" max="13" width="11.8515625" style="30" customWidth="1"/>
    <col min="14" max="14" width="15.421875" style="30" customWidth="1"/>
    <col min="15" max="15" width="10.28125" style="30" customWidth="1"/>
    <col min="16" max="16" width="12.28125" style="30" bestFit="1" customWidth="1"/>
    <col min="17" max="17" width="11.140625" style="30" bestFit="1" customWidth="1"/>
    <col min="18" max="18" width="12.140625" style="30" bestFit="1" customWidth="1"/>
    <col min="19" max="19" width="25.57421875" style="30" customWidth="1"/>
    <col min="20" max="20" width="10.00390625" style="30" customWidth="1"/>
    <col min="21" max="21" width="33.7109375" style="30" customWidth="1"/>
    <col min="22" max="23" width="12.421875" style="30" bestFit="1" customWidth="1"/>
    <col min="24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/>
      <c r="B1" s="115" t="s">
        <v>85</v>
      </c>
      <c r="C1" s="116" t="s">
        <v>14</v>
      </c>
      <c r="D1" s="117" t="str">
        <f>Настройки!C1</f>
        <v>007</v>
      </c>
      <c r="E1" s="117">
        <f>Настройки!D1</f>
        <v>0</v>
      </c>
      <c r="F1" s="270"/>
      <c r="G1" s="270"/>
      <c r="H1" s="271"/>
      <c r="I1" s="118"/>
      <c r="J1" s="118"/>
      <c r="K1" s="118" t="s">
        <v>64</v>
      </c>
      <c r="L1" s="118"/>
      <c r="M1" s="119"/>
      <c r="N1" s="119"/>
      <c r="O1" s="114"/>
      <c r="P1" s="114"/>
      <c r="Q1" s="114"/>
      <c r="R1" s="114"/>
      <c r="S1" s="272">
        <f>ROW(A20)</f>
        <v>20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24"/>
      <c r="D3" s="482" t="str">
        <f>Настройки!B5</f>
        <v>Новгородская обл. Министерство ПРЛХиЭ</v>
      </c>
      <c r="E3" s="482"/>
      <c r="F3" s="482"/>
      <c r="G3" s="482"/>
      <c r="H3" s="482"/>
      <c r="I3" s="482"/>
      <c r="J3" s="482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</row>
    <row r="4" spans="1:27" ht="17.25" customHeight="1">
      <c r="A4" s="114"/>
      <c r="B4" s="114"/>
      <c r="C4" s="173"/>
      <c r="D4" s="483" t="s">
        <v>63</v>
      </c>
      <c r="E4" s="483"/>
      <c r="F4" s="483"/>
      <c r="G4" s="483"/>
      <c r="H4" s="483"/>
      <c r="I4" s="483"/>
      <c r="J4" s="483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92"/>
      <c r="D5" s="459">
        <f>Настройки!B7</f>
        <v>0</v>
      </c>
      <c r="E5" s="459"/>
      <c r="F5" s="459"/>
      <c r="G5" s="459"/>
      <c r="H5" s="459"/>
      <c r="I5" s="459"/>
      <c r="J5" s="459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72"/>
      <c r="D6" s="441" t="s">
        <v>48</v>
      </c>
      <c r="E6" s="441"/>
      <c r="F6" s="441"/>
      <c r="G6" s="441"/>
      <c r="H6" s="441"/>
      <c r="I6" s="441"/>
      <c r="J6" s="441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</row>
    <row r="7" spans="1:27" ht="97.5" customHeight="1">
      <c r="A7" s="114"/>
      <c r="B7" s="114"/>
      <c r="C7" s="125"/>
      <c r="D7" s="496" t="str">
        <f>"Информация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("&amp;'17-ОИП'!B20&amp;")"</f>
        <v>Информация о недоимках в федеральный бюджет Российской Федерации платы за использование лесов, расположенных на землях лесного фонда, в части минимального размера платы по договору купли-продажи лесных насаждений
(053 1 12 04011 01 6000 120)</v>
      </c>
      <c r="E7" s="496"/>
      <c r="F7" s="496"/>
      <c r="G7" s="496"/>
      <c r="H7" s="496"/>
      <c r="I7" s="496"/>
      <c r="J7" s="496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21"/>
      <c r="D8" s="126" t="s">
        <v>78</v>
      </c>
      <c r="E8" s="126"/>
      <c r="F8" s="126"/>
      <c r="G8" s="127" t="str">
        <f>Настройки!C12</f>
        <v>март</v>
      </c>
      <c r="H8" s="128">
        <f>Настройки!D12</f>
        <v>2019</v>
      </c>
      <c r="I8" s="129" t="s">
        <v>24</v>
      </c>
      <c r="J8" s="114"/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21"/>
      <c r="D9" s="121"/>
      <c r="E9" s="114"/>
      <c r="F9" s="121"/>
      <c r="G9" s="133" t="s">
        <v>79</v>
      </c>
      <c r="H9" s="133" t="s">
        <v>80</v>
      </c>
      <c r="I9" s="134"/>
      <c r="J9" s="114"/>
      <c r="K9" s="11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21"/>
      <c r="D10" s="121"/>
      <c r="E10" s="121"/>
      <c r="F10" s="121"/>
      <c r="G10" s="121"/>
      <c r="H10" s="291"/>
      <c r="I10" s="291"/>
      <c r="J10" s="291"/>
      <c r="K10" s="291"/>
      <c r="L10" s="291"/>
      <c r="M10" s="285"/>
      <c r="N10" s="285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497" t="s">
        <v>110</v>
      </c>
      <c r="B11" s="497" t="s">
        <v>67</v>
      </c>
      <c r="C11" s="497" t="s">
        <v>70</v>
      </c>
      <c r="D11" s="497" t="s">
        <v>166</v>
      </c>
      <c r="E11" s="497" t="s">
        <v>66</v>
      </c>
      <c r="F11" s="497" t="s">
        <v>167</v>
      </c>
      <c r="G11" s="489" t="s">
        <v>168</v>
      </c>
      <c r="H11" s="489" t="s">
        <v>86</v>
      </c>
      <c r="I11" s="489" t="s">
        <v>129</v>
      </c>
      <c r="J11" s="489" t="s">
        <v>81</v>
      </c>
      <c r="K11" s="492" t="s">
        <v>82</v>
      </c>
      <c r="L11" s="493"/>
      <c r="M11" s="494"/>
      <c r="N11" s="492" t="s">
        <v>82</v>
      </c>
      <c r="O11" s="493"/>
      <c r="P11" s="494"/>
      <c r="Q11" s="167" t="s">
        <v>134</v>
      </c>
      <c r="R11" s="167" t="s">
        <v>145</v>
      </c>
      <c r="S11" s="489" t="s">
        <v>71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498"/>
      <c r="B12" s="498"/>
      <c r="C12" s="498"/>
      <c r="D12" s="498"/>
      <c r="E12" s="498"/>
      <c r="F12" s="498"/>
      <c r="G12" s="490"/>
      <c r="H12" s="490"/>
      <c r="I12" s="490"/>
      <c r="J12" s="490"/>
      <c r="K12" s="489" t="s">
        <v>25</v>
      </c>
      <c r="L12" s="492" t="s">
        <v>65</v>
      </c>
      <c r="M12" s="494"/>
      <c r="N12" s="492" t="s">
        <v>65</v>
      </c>
      <c r="O12" s="494"/>
      <c r="P12" s="489" t="s">
        <v>116</v>
      </c>
      <c r="Q12" s="490" t="s">
        <v>147</v>
      </c>
      <c r="R12" s="490" t="s">
        <v>146</v>
      </c>
      <c r="S12" s="490"/>
      <c r="T12" s="114"/>
      <c r="U12" s="114"/>
      <c r="V12" s="136">
        <f aca="true" t="shared" si="0" ref="V12:AA12">COUNTIF(V16:V20,"&lt;&gt;0")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15.75" customHeight="1">
      <c r="A13" s="498"/>
      <c r="B13" s="498"/>
      <c r="C13" s="498"/>
      <c r="D13" s="498"/>
      <c r="E13" s="498"/>
      <c r="F13" s="498"/>
      <c r="G13" s="490"/>
      <c r="H13" s="490"/>
      <c r="I13" s="490"/>
      <c r="J13" s="490"/>
      <c r="K13" s="490"/>
      <c r="L13" s="489" t="s">
        <v>139</v>
      </c>
      <c r="M13" s="489" t="s">
        <v>74</v>
      </c>
      <c r="N13" s="489" t="s">
        <v>87</v>
      </c>
      <c r="O13" s="489" t="s">
        <v>76</v>
      </c>
      <c r="P13" s="490"/>
      <c r="Q13" s="490"/>
      <c r="R13" s="490"/>
      <c r="S13" s="490"/>
      <c r="T13" s="114"/>
      <c r="U13" s="484" t="s">
        <v>103</v>
      </c>
      <c r="V13" s="485"/>
      <c r="W13" s="485"/>
      <c r="X13" s="485"/>
      <c r="Y13" s="485"/>
      <c r="Z13" s="485"/>
      <c r="AA13" s="486"/>
    </row>
    <row r="14" spans="1:27" ht="48.75" customHeight="1">
      <c r="A14" s="499"/>
      <c r="B14" s="499"/>
      <c r="C14" s="499"/>
      <c r="D14" s="499"/>
      <c r="E14" s="499"/>
      <c r="F14" s="499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114"/>
      <c r="U14" s="487" t="s">
        <v>105</v>
      </c>
      <c r="V14" s="451" t="s">
        <v>104</v>
      </c>
      <c r="W14" s="453"/>
      <c r="X14" s="453"/>
      <c r="Y14" s="453"/>
      <c r="Z14" s="453"/>
      <c r="AA14" s="454"/>
    </row>
    <row r="15" spans="1:27" ht="12.75">
      <c r="A15" s="137"/>
      <c r="B15" s="137" t="s">
        <v>16</v>
      </c>
      <c r="C15" s="137" t="s">
        <v>17</v>
      </c>
      <c r="D15" s="137" t="s">
        <v>18</v>
      </c>
      <c r="E15" s="137"/>
      <c r="F15" s="137"/>
      <c r="G15" s="137">
        <v>1</v>
      </c>
      <c r="H15" s="137">
        <v>2</v>
      </c>
      <c r="I15" s="137">
        <v>3</v>
      </c>
      <c r="J15" s="137">
        <v>4</v>
      </c>
      <c r="K15" s="137">
        <v>5</v>
      </c>
      <c r="L15" s="137">
        <v>6</v>
      </c>
      <c r="M15" s="137">
        <v>7</v>
      </c>
      <c r="N15" s="137">
        <v>8</v>
      </c>
      <c r="O15" s="137">
        <v>9</v>
      </c>
      <c r="P15" s="137">
        <v>10</v>
      </c>
      <c r="Q15" s="137">
        <v>11</v>
      </c>
      <c r="R15" s="137">
        <v>12</v>
      </c>
      <c r="S15" s="137">
        <v>13</v>
      </c>
      <c r="T15" s="114"/>
      <c r="U15" s="488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</row>
    <row r="16" spans="1:27" s="39" customFormat="1" ht="12.75">
      <c r="A16" s="273" t="s">
        <v>170</v>
      </c>
      <c r="B16" s="273" t="s">
        <v>170</v>
      </c>
      <c r="C16" s="274" t="s">
        <v>169</v>
      </c>
      <c r="D16" s="273" t="s">
        <v>170</v>
      </c>
      <c r="E16" s="273" t="s">
        <v>170</v>
      </c>
      <c r="F16" s="273"/>
      <c r="G16" s="275">
        <f aca="true" t="shared" si="1" ref="G16:R16">SUM(G17:G19)</f>
        <v>2</v>
      </c>
      <c r="H16" s="276">
        <f t="shared" si="1"/>
        <v>0</v>
      </c>
      <c r="I16" s="276">
        <f t="shared" si="1"/>
        <v>0</v>
      </c>
      <c r="J16" s="276">
        <f t="shared" si="1"/>
        <v>0</v>
      </c>
      <c r="K16" s="276">
        <f t="shared" si="1"/>
        <v>1540.9999999999998</v>
      </c>
      <c r="L16" s="276">
        <f t="shared" si="1"/>
        <v>1540.9999999999998</v>
      </c>
      <c r="M16" s="276">
        <f t="shared" si="1"/>
        <v>0</v>
      </c>
      <c r="N16" s="276">
        <f t="shared" si="1"/>
        <v>0</v>
      </c>
      <c r="O16" s="276">
        <f t="shared" si="1"/>
        <v>0</v>
      </c>
      <c r="P16" s="276">
        <f t="shared" si="1"/>
        <v>224.89999999999998</v>
      </c>
      <c r="Q16" s="276">
        <f t="shared" si="1"/>
        <v>1540.9999999999998</v>
      </c>
      <c r="R16" s="276">
        <f t="shared" si="1"/>
        <v>1540.9999999999998</v>
      </c>
      <c r="S16" s="277" t="s">
        <v>170</v>
      </c>
      <c r="T16" s="278"/>
      <c r="U16" s="279" t="str">
        <f>C16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114.75">
      <c r="A17" s="407" t="s">
        <v>497</v>
      </c>
      <c r="B17" s="408">
        <v>1</v>
      </c>
      <c r="C17" s="80" t="s">
        <v>734</v>
      </c>
      <c r="D17" s="80" t="s">
        <v>735</v>
      </c>
      <c r="E17" s="80"/>
      <c r="F17" s="80"/>
      <c r="G17" s="79"/>
      <c r="H17" s="68"/>
      <c r="I17" s="68"/>
      <c r="J17" s="68"/>
      <c r="K17" s="69">
        <f>L17+N17</f>
        <v>1316.1</v>
      </c>
      <c r="L17" s="68">
        <v>1316.1</v>
      </c>
      <c r="M17" s="68"/>
      <c r="N17" s="68"/>
      <c r="O17" s="68"/>
      <c r="P17" s="68"/>
      <c r="Q17" s="68">
        <v>1316.1</v>
      </c>
      <c r="R17" s="68">
        <v>1316.1</v>
      </c>
      <c r="S17" s="104" t="s">
        <v>736</v>
      </c>
      <c r="T17" s="30"/>
      <c r="U17" s="413">
        <f>B17</f>
        <v>1</v>
      </c>
      <c r="V17" s="414">
        <f>IF(I17&gt;=J17,0,I17-J17)</f>
        <v>0</v>
      </c>
      <c r="W17" s="414">
        <f>IF(L17&gt;=M17,0,L17-M17)</f>
        <v>0</v>
      </c>
      <c r="X17" s="414">
        <f>IF(N17&gt;=O17,0,N17-O17)</f>
        <v>0</v>
      </c>
      <c r="Y17" s="414">
        <f>IF(K17&gt;=P17,0,K17-P17)</f>
        <v>0</v>
      </c>
      <c r="Z17" s="414">
        <f>IF(K17&gt;=Q17,0,K17-Q17)</f>
        <v>0</v>
      </c>
      <c r="AA17" s="414">
        <f>IF(Q17&gt;=R17,0,Q17-R17)</f>
        <v>0</v>
      </c>
    </row>
    <row r="18" spans="1:27" ht="51">
      <c r="A18" s="407" t="s">
        <v>497</v>
      </c>
      <c r="B18" s="408">
        <v>2</v>
      </c>
      <c r="C18" s="407" t="s">
        <v>590</v>
      </c>
      <c r="D18" s="407" t="s">
        <v>591</v>
      </c>
      <c r="E18" s="407"/>
      <c r="F18" s="407"/>
      <c r="G18" s="409">
        <v>1</v>
      </c>
      <c r="H18" s="410"/>
      <c r="I18" s="410"/>
      <c r="J18" s="410"/>
      <c r="K18" s="411">
        <f>L18+N18</f>
        <v>152.1</v>
      </c>
      <c r="L18" s="410">
        <v>152.1</v>
      </c>
      <c r="M18" s="410"/>
      <c r="N18" s="410"/>
      <c r="O18" s="410"/>
      <c r="P18" s="410">
        <v>152.1</v>
      </c>
      <c r="Q18" s="410">
        <v>152.1</v>
      </c>
      <c r="R18" s="410">
        <v>152.1</v>
      </c>
      <c r="S18" s="412" t="s">
        <v>508</v>
      </c>
      <c r="T18" s="30"/>
      <c r="U18" s="413">
        <f>B18</f>
        <v>2</v>
      </c>
      <c r="V18" s="414">
        <f>IF(I18&gt;=J18,0,I18-J18)</f>
        <v>0</v>
      </c>
      <c r="W18" s="414">
        <f>IF(L18&gt;=M18,0,L18-M18)</f>
        <v>0</v>
      </c>
      <c r="X18" s="414">
        <f>IF(N18&gt;=O18,0,N18-O18)</f>
        <v>0</v>
      </c>
      <c r="Y18" s="414">
        <f>IF(K18&gt;=P18,0,K18-P18)</f>
        <v>0</v>
      </c>
      <c r="Z18" s="414">
        <f>IF(K18&gt;=Q18,0,K18-Q18)</f>
        <v>0</v>
      </c>
      <c r="AA18" s="414">
        <f>IF(Q18&gt;=R18,0,Q18-R18)</f>
        <v>0</v>
      </c>
    </row>
    <row r="19" spans="1:27" ht="51">
      <c r="A19" s="80" t="s">
        <v>497</v>
      </c>
      <c r="B19" s="81">
        <v>3</v>
      </c>
      <c r="C19" s="407" t="s">
        <v>521</v>
      </c>
      <c r="D19" s="407" t="s">
        <v>522</v>
      </c>
      <c r="E19" s="407"/>
      <c r="F19" s="407"/>
      <c r="G19" s="409">
        <v>1</v>
      </c>
      <c r="H19" s="410"/>
      <c r="I19" s="410"/>
      <c r="J19" s="410"/>
      <c r="K19" s="411">
        <f>L19+N19</f>
        <v>72.8</v>
      </c>
      <c r="L19" s="410">
        <v>72.8</v>
      </c>
      <c r="M19" s="410"/>
      <c r="N19" s="410"/>
      <c r="O19" s="410"/>
      <c r="P19" s="410">
        <v>72.8</v>
      </c>
      <c r="Q19" s="410">
        <v>72.8</v>
      </c>
      <c r="R19" s="410">
        <v>72.8</v>
      </c>
      <c r="S19" s="412" t="s">
        <v>523</v>
      </c>
      <c r="T19" s="30"/>
      <c r="U19" s="64">
        <f>B19</f>
        <v>3</v>
      </c>
      <c r="V19" s="65">
        <f>IF(I19&gt;=J19,0,I19-J19)</f>
        <v>0</v>
      </c>
      <c r="W19" s="65">
        <f>IF(L19&gt;=M19,0,L19-M19)</f>
        <v>0</v>
      </c>
      <c r="X19" s="65">
        <f>IF(N19&gt;=O19,0,N19-O19)</f>
        <v>0</v>
      </c>
      <c r="Y19" s="65">
        <f>IF(K19&gt;=P19,0,K19-P19)</f>
        <v>0</v>
      </c>
      <c r="Z19" s="65">
        <f>IF(K19&gt;=Q19,0,K19-Q19)</f>
        <v>0</v>
      </c>
      <c r="AA19" s="65">
        <f>IF(Q19&gt;=R19,0,Q19-R19)</f>
        <v>0</v>
      </c>
    </row>
    <row r="20" spans="1:27" ht="12.75" hidden="1">
      <c r="A20" s="280"/>
      <c r="B20" s="281"/>
      <c r="C20" s="280"/>
      <c r="D20" s="280"/>
      <c r="E20" s="280"/>
      <c r="F20" s="280"/>
      <c r="G20" s="282"/>
      <c r="H20" s="150"/>
      <c r="I20" s="150"/>
      <c r="J20" s="150"/>
      <c r="K20" s="151">
        <f>L20+N20</f>
        <v>0</v>
      </c>
      <c r="L20" s="150"/>
      <c r="M20" s="150"/>
      <c r="N20" s="150"/>
      <c r="O20" s="150"/>
      <c r="P20" s="150"/>
      <c r="Q20" s="150"/>
      <c r="R20" s="150"/>
      <c r="S20" s="283"/>
      <c r="T20" s="114"/>
      <c r="U20" s="143">
        <f>B20</f>
        <v>0</v>
      </c>
      <c r="V20" s="144">
        <f>IF(I20&gt;=J20,0,I20-J20)</f>
        <v>0</v>
      </c>
      <c r="W20" s="144">
        <f>IF(L20&gt;=M20,0,L20-M20)</f>
        <v>0</v>
      </c>
      <c r="X20" s="144">
        <f>IF(N20&gt;=O20,0,N20-O20)</f>
        <v>0</v>
      </c>
      <c r="Y20" s="144">
        <f>IF(K20&gt;=P20,0,K20-P20)</f>
        <v>0</v>
      </c>
      <c r="Z20" s="144">
        <f>IF(K20&gt;=Q20,0,K20-Q20)</f>
        <v>0</v>
      </c>
      <c r="AA20" s="144">
        <f>IF(Q20&gt;=R20,0,Q20-R20)</f>
        <v>0</v>
      </c>
    </row>
    <row r="21" spans="1:27" ht="27.75" customHeight="1">
      <c r="A21" s="114"/>
      <c r="B21" s="114"/>
      <c r="C21" s="270"/>
      <c r="D21" s="270"/>
      <c r="E21" s="270"/>
      <c r="F21" s="270"/>
      <c r="G21" s="270"/>
      <c r="H21" s="271"/>
      <c r="I21" s="114"/>
      <c r="J21" s="114"/>
      <c r="K21" s="114"/>
      <c r="L21" s="114"/>
      <c r="M21" s="500" t="s">
        <v>13</v>
      </c>
      <c r="N21" s="500"/>
      <c r="O21" s="114"/>
      <c r="P21" s="170"/>
      <c r="Q21" s="495" t="s">
        <v>901</v>
      </c>
      <c r="R21" s="495"/>
      <c r="S21" s="171"/>
      <c r="T21" s="292"/>
      <c r="U21" s="292"/>
      <c r="V21" s="292"/>
      <c r="W21" s="292"/>
      <c r="X21" s="286"/>
      <c r="Y21" s="286"/>
      <c r="Z21" s="158"/>
      <c r="AA21" s="158"/>
    </row>
    <row r="22" spans="1:27" ht="18" customHeight="1">
      <c r="A22" s="114"/>
      <c r="B22" s="114"/>
      <c r="C22" s="270"/>
      <c r="D22" s="270"/>
      <c r="E22" s="270"/>
      <c r="F22" s="270"/>
      <c r="G22" s="270"/>
      <c r="H22" s="271"/>
      <c r="I22" s="114"/>
      <c r="J22" s="157"/>
      <c r="K22" s="114"/>
      <c r="L22" s="114"/>
      <c r="M22" s="114"/>
      <c r="N22" s="159"/>
      <c r="O22" s="114"/>
      <c r="P22" s="159"/>
      <c r="Q22" s="504" t="s">
        <v>19</v>
      </c>
      <c r="R22" s="504"/>
      <c r="S22" s="160" t="s">
        <v>20</v>
      </c>
      <c r="T22" s="287"/>
      <c r="U22" s="287"/>
      <c r="V22" s="287"/>
      <c r="W22" s="287"/>
      <c r="X22" s="286"/>
      <c r="Y22" s="286"/>
      <c r="Z22" s="158"/>
      <c r="AA22" s="158"/>
    </row>
    <row r="23" spans="1:27" ht="41.25" customHeight="1">
      <c r="A23" s="114"/>
      <c r="B23" s="114"/>
      <c r="C23" s="270"/>
      <c r="D23" s="270"/>
      <c r="E23" s="270"/>
      <c r="F23" s="270"/>
      <c r="G23" s="270"/>
      <c r="H23" s="271"/>
      <c r="I23" s="114"/>
      <c r="J23" s="114"/>
      <c r="K23" s="114"/>
      <c r="L23" s="114"/>
      <c r="M23" s="501" t="s">
        <v>21</v>
      </c>
      <c r="N23" s="501"/>
      <c r="O23" s="503" t="s">
        <v>920</v>
      </c>
      <c r="P23" s="503"/>
      <c r="Q23" s="505" t="s">
        <v>917</v>
      </c>
      <c r="R23" s="505"/>
      <c r="S23" s="161" t="s">
        <v>918</v>
      </c>
      <c r="T23" s="292"/>
      <c r="U23" s="292"/>
      <c r="V23" s="292"/>
      <c r="W23" s="292"/>
      <c r="X23" s="286"/>
      <c r="Y23" s="286"/>
      <c r="Z23" s="158"/>
      <c r="AA23" s="158"/>
    </row>
    <row r="24" spans="1:27" ht="25.5" customHeight="1">
      <c r="A24" s="114"/>
      <c r="B24" s="114"/>
      <c r="C24" s="270"/>
      <c r="D24" s="270"/>
      <c r="E24" s="270"/>
      <c r="F24" s="270"/>
      <c r="G24" s="270"/>
      <c r="H24" s="271"/>
      <c r="I24" s="114"/>
      <c r="J24" s="157"/>
      <c r="K24" s="114"/>
      <c r="L24" s="114"/>
      <c r="M24" s="114"/>
      <c r="N24" s="114"/>
      <c r="O24" s="506" t="s">
        <v>22</v>
      </c>
      <c r="P24" s="506"/>
      <c r="Q24" s="504" t="s">
        <v>19</v>
      </c>
      <c r="R24" s="504"/>
      <c r="S24" s="163" t="s">
        <v>83</v>
      </c>
      <c r="T24" s="287"/>
      <c r="U24" s="287"/>
      <c r="V24" s="287"/>
      <c r="W24" s="287"/>
      <c r="X24" s="286"/>
      <c r="Y24" s="286"/>
      <c r="Z24" s="158"/>
      <c r="AA24" s="158"/>
    </row>
    <row r="25" spans="1:27" ht="24" customHeight="1">
      <c r="A25" s="114"/>
      <c r="B25" s="114"/>
      <c r="C25" s="270"/>
      <c r="D25" s="270"/>
      <c r="E25" s="270"/>
      <c r="F25" s="270"/>
      <c r="G25" s="270"/>
      <c r="H25" s="271"/>
      <c r="I25" s="114"/>
      <c r="J25" s="157"/>
      <c r="K25" s="114"/>
      <c r="L25" s="114"/>
      <c r="M25" s="114"/>
      <c r="N25" s="114"/>
      <c r="O25" s="159"/>
      <c r="P25" s="159"/>
      <c r="Q25" s="507">
        <v>43567</v>
      </c>
      <c r="R25" s="507"/>
      <c r="S25" s="114"/>
      <c r="T25" s="293"/>
      <c r="U25" s="293"/>
      <c r="V25" s="293"/>
      <c r="W25" s="293"/>
      <c r="X25" s="286"/>
      <c r="Y25" s="286"/>
      <c r="Z25" s="158"/>
      <c r="AA25" s="158"/>
    </row>
    <row r="26" spans="1:27" ht="28.5" customHeight="1">
      <c r="A26" s="114"/>
      <c r="B26" s="114"/>
      <c r="C26" s="270"/>
      <c r="D26" s="270"/>
      <c r="E26" s="270"/>
      <c r="F26" s="270"/>
      <c r="G26" s="270"/>
      <c r="H26" s="271"/>
      <c r="I26" s="114"/>
      <c r="J26" s="157"/>
      <c r="K26" s="114"/>
      <c r="L26" s="114"/>
      <c r="M26" s="114"/>
      <c r="N26" s="114"/>
      <c r="O26" s="164"/>
      <c r="P26" s="164"/>
      <c r="Q26" s="502" t="s">
        <v>23</v>
      </c>
      <c r="R26" s="502"/>
      <c r="S26" s="114"/>
      <c r="T26" s="288"/>
      <c r="U26" s="288"/>
      <c r="V26" s="288"/>
      <c r="W26" s="288"/>
      <c r="X26" s="289"/>
      <c r="Y26" s="289"/>
      <c r="Z26" s="165"/>
      <c r="AA26" s="165"/>
    </row>
    <row r="27" spans="1:27" ht="12.75">
      <c r="A27" s="114"/>
      <c r="B27" s="114"/>
      <c r="C27" s="270"/>
      <c r="D27" s="270"/>
      <c r="E27" s="270"/>
      <c r="F27" s="270"/>
      <c r="G27" s="270"/>
      <c r="H27" s="284"/>
      <c r="I27" s="166"/>
      <c r="J27" s="166"/>
      <c r="K27" s="166"/>
      <c r="L27" s="166"/>
      <c r="M27" s="114"/>
      <c r="N27" s="166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114"/>
      <c r="AA27" s="114"/>
    </row>
    <row r="28" spans="1:27" ht="12.75">
      <c r="A28" s="153"/>
      <c r="B28" s="114"/>
      <c r="C28" s="270"/>
      <c r="D28" s="270"/>
      <c r="E28" s="270"/>
      <c r="F28" s="270"/>
      <c r="G28" s="270"/>
      <c r="H28" s="271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114"/>
      <c r="AA28" s="114"/>
    </row>
  </sheetData>
  <sheetProtection password="C911" sheet="1" objects="1" scenarios="1"/>
  <mergeCells count="41">
    <mergeCell ref="Q26:R26"/>
    <mergeCell ref="O23:P23"/>
    <mergeCell ref="Q22:R22"/>
    <mergeCell ref="Q23:R23"/>
    <mergeCell ref="O24:P24"/>
    <mergeCell ref="Q24:R24"/>
    <mergeCell ref="Q25:R25"/>
    <mergeCell ref="O13:O14"/>
    <mergeCell ref="Q12:Q14"/>
    <mergeCell ref="M13:M14"/>
    <mergeCell ref="K12:K14"/>
    <mergeCell ref="L12:M12"/>
    <mergeCell ref="N12:O12"/>
    <mergeCell ref="P12:P14"/>
    <mergeCell ref="M21:N21"/>
    <mergeCell ref="M23:N23"/>
    <mergeCell ref="A11:A14"/>
    <mergeCell ref="B11:B14"/>
    <mergeCell ref="C11:C14"/>
    <mergeCell ref="D11:D14"/>
    <mergeCell ref="F11:F14"/>
    <mergeCell ref="Q21:R21"/>
    <mergeCell ref="S11:S14"/>
    <mergeCell ref="L13:L14"/>
    <mergeCell ref="K11:M11"/>
    <mergeCell ref="N13:N14"/>
    <mergeCell ref="D7:J7"/>
    <mergeCell ref="I11:I14"/>
    <mergeCell ref="E11:E14"/>
    <mergeCell ref="H11:H14"/>
    <mergeCell ref="J11:J14"/>
    <mergeCell ref="D3:J3"/>
    <mergeCell ref="D4:J4"/>
    <mergeCell ref="D5:J5"/>
    <mergeCell ref="D6:J6"/>
    <mergeCell ref="U13:AA13"/>
    <mergeCell ref="U14:U15"/>
    <mergeCell ref="V14:AA14"/>
    <mergeCell ref="G11:G14"/>
    <mergeCell ref="R12:R14"/>
    <mergeCell ref="N11:P11"/>
  </mergeCells>
  <dataValidations count="4">
    <dataValidation errorStyle="information" allowBlank="1" prompt="выберите год" errorTitle="ОШИБКА!" error="Воспользуйтесь выпадающим списком" sqref="H8"/>
    <dataValidation allowBlank="1" prompt="выберите месяц" errorTitle="ОШИБКА!" error="Воспользуйтесь выпадающим списком" sqref="G8"/>
    <dataValidation allowBlank="1" prompt="Выберите наименование организации" errorTitle="ОШИБКА!" error="Воспользуйтесь выпадающим списком" sqref="D3:F3"/>
    <dataValidation allowBlank="1" prompt="Выберите или введите наименование лесничества" sqref="D5:F5"/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4" r:id="rId3"/>
  <colBreaks count="2" manualBreakCount="2">
    <brk id="10" min="2" max="22" man="1"/>
    <brk id="19" min="2" max="25" man="1"/>
  </col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>
    <pageSetUpPr fitToPage="1"/>
  </sheetPr>
  <dimension ref="A1:AE153"/>
  <sheetViews>
    <sheetView showZeros="0" zoomScale="71" zoomScaleNormal="71" zoomScalePageLayoutView="0" workbookViewId="0" topLeftCell="L121">
      <selection activeCell="U138" sqref="U138"/>
    </sheetView>
  </sheetViews>
  <sheetFormatPr defaultColWidth="9.140625" defaultRowHeight="15"/>
  <cols>
    <col min="1" max="1" width="9.140625" style="66" hidden="1" customWidth="1"/>
    <col min="2" max="2" width="6.140625" style="30" bestFit="1" customWidth="1"/>
    <col min="3" max="3" width="19.421875" style="75" customWidth="1"/>
    <col min="4" max="4" width="7.8515625" style="75" hidden="1" customWidth="1"/>
    <col min="5" max="5" width="28.00390625" style="75" customWidth="1"/>
    <col min="6" max="6" width="14.7109375" style="75" customWidth="1"/>
    <col min="7" max="7" width="15.28125" style="75" customWidth="1"/>
    <col min="8" max="8" width="14.7109375" style="76" customWidth="1"/>
    <col min="9" max="9" width="31.8515625" style="30" customWidth="1"/>
    <col min="10" max="10" width="14.421875" style="99" hidden="1" customWidth="1"/>
    <col min="11" max="11" width="11.140625" style="30" hidden="1" customWidth="1"/>
    <col min="12" max="12" width="16.140625" style="30" customWidth="1"/>
    <col min="13" max="13" width="14.421875" style="30" customWidth="1"/>
    <col min="14" max="14" width="14.7109375" style="30" customWidth="1"/>
    <col min="15" max="15" width="9.7109375" style="30" customWidth="1"/>
    <col min="16" max="16" width="12.28125" style="30" customWidth="1"/>
    <col min="17" max="17" width="11.8515625" style="30" customWidth="1"/>
    <col min="18" max="18" width="15.421875" style="30" customWidth="1"/>
    <col min="19" max="19" width="10.28125" style="30" customWidth="1"/>
    <col min="20" max="20" width="12.28125" style="30" bestFit="1" customWidth="1"/>
    <col min="21" max="21" width="11.140625" style="30" bestFit="1" customWidth="1"/>
    <col min="22" max="22" width="12.140625" style="30" bestFit="1" customWidth="1"/>
    <col min="23" max="23" width="30.7109375" style="30" customWidth="1"/>
    <col min="24" max="24" width="10.00390625" style="30" customWidth="1"/>
    <col min="25" max="25" width="33.7109375" style="30" customWidth="1"/>
    <col min="26" max="27" width="12.421875" style="30" bestFit="1" customWidth="1"/>
    <col min="28" max="30" width="13.57421875" style="30" bestFit="1" customWidth="1"/>
    <col min="31" max="31" width="14.57421875" style="30" bestFit="1" customWidth="1"/>
    <col min="32" max="16384" width="9.140625" style="30" customWidth="1"/>
  </cols>
  <sheetData>
    <row r="1" spans="1:31" ht="12.75">
      <c r="A1" s="114">
        <v>1</v>
      </c>
      <c r="B1" s="115" t="s">
        <v>173</v>
      </c>
      <c r="C1" s="116" t="s">
        <v>14</v>
      </c>
      <c r="D1" s="117" t="str">
        <f>Настройки!C1</f>
        <v>007</v>
      </c>
      <c r="E1" s="117">
        <f>Настройки!D1</f>
        <v>0</v>
      </c>
      <c r="F1" s="270"/>
      <c r="G1" s="270"/>
      <c r="H1" s="271"/>
      <c r="I1" s="118"/>
      <c r="J1" s="118"/>
      <c r="K1" s="118" t="s">
        <v>64</v>
      </c>
      <c r="L1" s="118"/>
      <c r="M1" s="119"/>
      <c r="N1" s="119"/>
      <c r="O1" s="114"/>
      <c r="P1" s="114"/>
      <c r="Q1" s="114"/>
      <c r="R1" s="114"/>
      <c r="S1" s="272">
        <f>ROW(A125)</f>
        <v>125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</row>
    <row r="2" spans="1:31" ht="12.75">
      <c r="A2" s="114"/>
      <c r="B2" s="114"/>
      <c r="C2" s="121"/>
      <c r="D2" s="121"/>
      <c r="E2" s="121"/>
      <c r="F2" s="121"/>
      <c r="G2" s="121"/>
      <c r="H2" s="122"/>
      <c r="I2" s="122"/>
      <c r="J2" s="122"/>
      <c r="K2" s="123"/>
      <c r="L2" s="123"/>
      <c r="M2" s="123"/>
      <c r="N2" s="123"/>
      <c r="O2" s="123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15.75">
      <c r="A3" s="114"/>
      <c r="B3" s="114"/>
      <c r="C3" s="124"/>
      <c r="D3" s="270"/>
      <c r="E3" s="270"/>
      <c r="F3" s="482" t="str">
        <f>Настройки!B5</f>
        <v>Новгородская обл. Министерство ПРЛХиЭ</v>
      </c>
      <c r="G3" s="482"/>
      <c r="H3" s="482"/>
      <c r="I3" s="482"/>
      <c r="J3" s="482"/>
      <c r="K3" s="482"/>
      <c r="L3" s="48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17.25" customHeight="1">
      <c r="A4" s="114"/>
      <c r="B4" s="114"/>
      <c r="C4" s="173"/>
      <c r="D4" s="270"/>
      <c r="E4" s="270"/>
      <c r="F4" s="513" t="s">
        <v>63</v>
      </c>
      <c r="G4" s="513"/>
      <c r="H4" s="513"/>
      <c r="I4" s="513"/>
      <c r="J4" s="513"/>
      <c r="K4" s="513"/>
      <c r="L4" s="513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15.75">
      <c r="A5" s="114"/>
      <c r="B5" s="114"/>
      <c r="C5" s="192"/>
      <c r="D5" s="270"/>
      <c r="E5" s="270"/>
      <c r="F5" s="459">
        <f>Настройки!B7</f>
        <v>0</v>
      </c>
      <c r="G5" s="459"/>
      <c r="H5" s="459"/>
      <c r="I5" s="459"/>
      <c r="J5" s="459"/>
      <c r="K5" s="459"/>
      <c r="L5" s="459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19.5" customHeight="1">
      <c r="A6" s="114"/>
      <c r="B6" s="114"/>
      <c r="C6" s="172"/>
      <c r="D6" s="270"/>
      <c r="E6" s="270"/>
      <c r="F6" s="514" t="s">
        <v>48</v>
      </c>
      <c r="G6" s="514"/>
      <c r="H6" s="514"/>
      <c r="I6" s="514"/>
      <c r="J6" s="514"/>
      <c r="K6" s="514"/>
      <c r="L6" s="5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65.25" customHeight="1">
      <c r="A7" s="114"/>
      <c r="B7" s="114"/>
      <c r="C7" s="305"/>
      <c r="D7" s="270"/>
      <c r="E7" s="270"/>
      <c r="F7" s="496" t="str">
        <f>"Информация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("&amp;'17-ОИП'!B21&amp;")"</f>
        <v>Информация о недоимках в федеральный бюджет Российской Федерации
платы за использование лесов, расположенных на землях лесного фонда, в части минимального размера арендной платы
(053 1 12 04012 01 6000 120)</v>
      </c>
      <c r="G7" s="496"/>
      <c r="H7" s="496"/>
      <c r="I7" s="496"/>
      <c r="J7" s="496"/>
      <c r="K7" s="496"/>
      <c r="L7" s="496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15" customHeight="1">
      <c r="A8" s="114"/>
      <c r="B8" s="114"/>
      <c r="C8" s="121"/>
      <c r="D8" s="270"/>
      <c r="E8" s="270"/>
      <c r="F8" s="114"/>
      <c r="G8" s="126" t="s">
        <v>78</v>
      </c>
      <c r="H8" s="127" t="str">
        <f>Настройки!C12</f>
        <v>март</v>
      </c>
      <c r="I8" s="128">
        <f>Настройки!D12</f>
        <v>2019</v>
      </c>
      <c r="J8" s="294"/>
      <c r="K8" s="114"/>
      <c r="L8" s="129" t="s">
        <v>24</v>
      </c>
      <c r="M8" s="114"/>
      <c r="N8" s="114"/>
      <c r="O8" s="131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14.25" customHeight="1">
      <c r="A9" s="114"/>
      <c r="B9" s="114"/>
      <c r="C9" s="121"/>
      <c r="D9" s="270"/>
      <c r="E9" s="270"/>
      <c r="F9" s="121"/>
      <c r="G9" s="114"/>
      <c r="H9" s="133" t="s">
        <v>79</v>
      </c>
      <c r="I9" s="133" t="s">
        <v>80</v>
      </c>
      <c r="J9" s="294"/>
      <c r="K9" s="13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33" customHeight="1">
      <c r="A10" s="114"/>
      <c r="B10" s="114"/>
      <c r="C10" s="121"/>
      <c r="D10" s="121"/>
      <c r="E10" s="121"/>
      <c r="F10" s="121"/>
      <c r="G10" s="306"/>
      <c r="H10" s="291"/>
      <c r="I10" s="291"/>
      <c r="J10" s="307"/>
      <c r="K10" s="291"/>
      <c r="L10" s="291"/>
      <c r="M10" s="285"/>
      <c r="N10" s="285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12.75">
      <c r="A11" s="512" t="s">
        <v>110</v>
      </c>
      <c r="B11" s="512" t="s">
        <v>67</v>
      </c>
      <c r="C11" s="512" t="s">
        <v>6</v>
      </c>
      <c r="D11" s="512" t="s">
        <v>191</v>
      </c>
      <c r="E11" s="512" t="s">
        <v>70</v>
      </c>
      <c r="F11" s="497" t="s">
        <v>166</v>
      </c>
      <c r="G11" s="512" t="s">
        <v>192</v>
      </c>
      <c r="H11" s="512" t="s">
        <v>193</v>
      </c>
      <c r="I11" s="512" t="s">
        <v>66</v>
      </c>
      <c r="J11" s="512" t="s">
        <v>167</v>
      </c>
      <c r="K11" s="510" t="s">
        <v>168</v>
      </c>
      <c r="L11" s="510" t="s">
        <v>86</v>
      </c>
      <c r="M11" s="510" t="s">
        <v>129</v>
      </c>
      <c r="N11" s="510" t="s">
        <v>81</v>
      </c>
      <c r="O11" s="510" t="s">
        <v>82</v>
      </c>
      <c r="P11" s="510"/>
      <c r="Q11" s="510"/>
      <c r="R11" s="510" t="s">
        <v>82</v>
      </c>
      <c r="S11" s="510"/>
      <c r="T11" s="510"/>
      <c r="U11" s="167" t="s">
        <v>134</v>
      </c>
      <c r="V11" s="167" t="s">
        <v>145</v>
      </c>
      <c r="W11" s="510" t="s">
        <v>71</v>
      </c>
      <c r="X11" s="272"/>
      <c r="Y11" s="114"/>
      <c r="Z11" s="114"/>
      <c r="AA11" s="114"/>
      <c r="AB11" s="114"/>
      <c r="AC11" s="114"/>
      <c r="AD11" s="114"/>
      <c r="AE11" s="114"/>
    </row>
    <row r="12" spans="1:31" ht="12.75" customHeight="1">
      <c r="A12" s="512"/>
      <c r="B12" s="512"/>
      <c r="C12" s="512"/>
      <c r="D12" s="512"/>
      <c r="E12" s="512"/>
      <c r="F12" s="498"/>
      <c r="G12" s="512"/>
      <c r="H12" s="512"/>
      <c r="I12" s="512"/>
      <c r="J12" s="512"/>
      <c r="K12" s="510"/>
      <c r="L12" s="510"/>
      <c r="M12" s="510"/>
      <c r="N12" s="510"/>
      <c r="O12" s="510" t="s">
        <v>25</v>
      </c>
      <c r="P12" s="510" t="s">
        <v>65</v>
      </c>
      <c r="Q12" s="510"/>
      <c r="R12" s="492" t="s">
        <v>65</v>
      </c>
      <c r="S12" s="494"/>
      <c r="T12" s="489" t="s">
        <v>116</v>
      </c>
      <c r="U12" s="491" t="s">
        <v>147</v>
      </c>
      <c r="V12" s="491" t="s">
        <v>146</v>
      </c>
      <c r="W12" s="511"/>
      <c r="X12" s="272"/>
      <c r="Y12" s="114"/>
      <c r="Z12" s="136">
        <f aca="true" t="shared" si="0" ref="Z12:AE12">COUNTIF(Z16:Z125,"&lt;&gt;0")</f>
        <v>0</v>
      </c>
      <c r="AA12" s="136">
        <f t="shared" si="0"/>
        <v>0</v>
      </c>
      <c r="AB12" s="136">
        <f t="shared" si="0"/>
        <v>0</v>
      </c>
      <c r="AC12" s="136">
        <f t="shared" si="0"/>
        <v>0</v>
      </c>
      <c r="AD12" s="136">
        <f t="shared" si="0"/>
        <v>0</v>
      </c>
      <c r="AE12" s="136">
        <f t="shared" si="0"/>
        <v>0</v>
      </c>
    </row>
    <row r="13" spans="1:31" ht="15.75">
      <c r="A13" s="512"/>
      <c r="B13" s="512"/>
      <c r="C13" s="512"/>
      <c r="D13" s="512"/>
      <c r="E13" s="512"/>
      <c r="F13" s="498"/>
      <c r="G13" s="512"/>
      <c r="H13" s="512"/>
      <c r="I13" s="512"/>
      <c r="J13" s="512"/>
      <c r="K13" s="510"/>
      <c r="L13" s="510"/>
      <c r="M13" s="510"/>
      <c r="N13" s="510"/>
      <c r="O13" s="510"/>
      <c r="P13" s="510" t="s">
        <v>139</v>
      </c>
      <c r="Q13" s="510" t="s">
        <v>74</v>
      </c>
      <c r="R13" s="510" t="s">
        <v>87</v>
      </c>
      <c r="S13" s="510" t="s">
        <v>76</v>
      </c>
      <c r="T13" s="490"/>
      <c r="U13" s="510"/>
      <c r="V13" s="510"/>
      <c r="W13" s="511"/>
      <c r="X13" s="272"/>
      <c r="Y13" s="442" t="s">
        <v>103</v>
      </c>
      <c r="Z13" s="442"/>
      <c r="AA13" s="442"/>
      <c r="AB13" s="442"/>
      <c r="AC13" s="442"/>
      <c r="AD13" s="442"/>
      <c r="AE13" s="442"/>
    </row>
    <row r="14" spans="1:31" ht="48.75" customHeight="1">
      <c r="A14" s="512"/>
      <c r="B14" s="512"/>
      <c r="C14" s="512"/>
      <c r="D14" s="512"/>
      <c r="E14" s="512"/>
      <c r="F14" s="499"/>
      <c r="G14" s="512"/>
      <c r="H14" s="512"/>
      <c r="I14" s="512"/>
      <c r="J14" s="512"/>
      <c r="K14" s="510"/>
      <c r="L14" s="510"/>
      <c r="M14" s="510"/>
      <c r="N14" s="510"/>
      <c r="O14" s="510"/>
      <c r="P14" s="510"/>
      <c r="Q14" s="510"/>
      <c r="R14" s="510"/>
      <c r="S14" s="510"/>
      <c r="T14" s="491"/>
      <c r="U14" s="510"/>
      <c r="V14" s="510"/>
      <c r="W14" s="511"/>
      <c r="X14" s="272"/>
      <c r="Y14" s="450" t="s">
        <v>105</v>
      </c>
      <c r="Z14" s="451" t="s">
        <v>104</v>
      </c>
      <c r="AA14" s="453"/>
      <c r="AB14" s="453"/>
      <c r="AC14" s="453"/>
      <c r="AD14" s="453"/>
      <c r="AE14" s="454"/>
    </row>
    <row r="15" spans="1:31" ht="12.75">
      <c r="A15" s="137"/>
      <c r="B15" s="137" t="s">
        <v>16</v>
      </c>
      <c r="C15" s="137" t="s">
        <v>17</v>
      </c>
      <c r="D15" s="137"/>
      <c r="E15" s="137" t="s">
        <v>18</v>
      </c>
      <c r="F15" s="137" t="s">
        <v>194</v>
      </c>
      <c r="G15" s="137" t="s">
        <v>195</v>
      </c>
      <c r="H15" s="137" t="s">
        <v>196</v>
      </c>
      <c r="I15" s="137">
        <v>1</v>
      </c>
      <c r="J15" s="137"/>
      <c r="K15" s="137"/>
      <c r="L15" s="137">
        <v>2</v>
      </c>
      <c r="M15" s="137">
        <v>3</v>
      </c>
      <c r="N15" s="137">
        <v>4</v>
      </c>
      <c r="O15" s="137">
        <v>5</v>
      </c>
      <c r="P15" s="137">
        <v>6</v>
      </c>
      <c r="Q15" s="137">
        <v>7</v>
      </c>
      <c r="R15" s="137">
        <v>8</v>
      </c>
      <c r="S15" s="137">
        <v>9</v>
      </c>
      <c r="T15" s="137">
        <v>10</v>
      </c>
      <c r="U15" s="137">
        <v>11</v>
      </c>
      <c r="V15" s="137">
        <v>12</v>
      </c>
      <c r="W15" s="137">
        <v>13</v>
      </c>
      <c r="X15" s="272"/>
      <c r="Y15" s="450"/>
      <c r="Z15" s="138" t="s">
        <v>135</v>
      </c>
      <c r="AA15" s="138" t="s">
        <v>130</v>
      </c>
      <c r="AB15" s="138" t="s">
        <v>131</v>
      </c>
      <c r="AC15" s="138" t="s">
        <v>132</v>
      </c>
      <c r="AD15" s="138" t="s">
        <v>133</v>
      </c>
      <c r="AE15" s="138" t="s">
        <v>148</v>
      </c>
    </row>
    <row r="16" spans="1:31" s="39" customFormat="1" ht="12.75">
      <c r="A16" s="277" t="s">
        <v>170</v>
      </c>
      <c r="B16" s="277" t="s">
        <v>170</v>
      </c>
      <c r="C16" s="277" t="s">
        <v>170</v>
      </c>
      <c r="D16" s="277" t="s">
        <v>69</v>
      </c>
      <c r="E16" s="295" t="s">
        <v>169</v>
      </c>
      <c r="F16" s="277" t="s">
        <v>170</v>
      </c>
      <c r="G16" s="277" t="s">
        <v>170</v>
      </c>
      <c r="H16" s="277" t="s">
        <v>170</v>
      </c>
      <c r="I16" s="277" t="s">
        <v>170</v>
      </c>
      <c r="J16" s="277" t="s">
        <v>170</v>
      </c>
      <c r="K16" s="277" t="s">
        <v>170</v>
      </c>
      <c r="L16" s="296">
        <f aca="true" t="shared" si="1" ref="L16:V16">SUM(L17:L124)</f>
        <v>1927.6999999999998</v>
      </c>
      <c r="M16" s="296">
        <f t="shared" si="1"/>
        <v>494.50000000000006</v>
      </c>
      <c r="N16" s="296">
        <f t="shared" si="1"/>
        <v>247.3</v>
      </c>
      <c r="O16" s="296">
        <f t="shared" si="1"/>
        <v>161740.09999999983</v>
      </c>
      <c r="P16" s="296">
        <f t="shared" si="1"/>
        <v>156541.3999999999</v>
      </c>
      <c r="Q16" s="296">
        <f t="shared" si="1"/>
        <v>1788.1000000000001</v>
      </c>
      <c r="R16" s="296">
        <f t="shared" si="1"/>
        <v>5198.700000000001</v>
      </c>
      <c r="S16" s="296">
        <f t="shared" si="1"/>
        <v>3951.9999999999995</v>
      </c>
      <c r="T16" s="296">
        <f t="shared" si="1"/>
        <v>26446.100000000002</v>
      </c>
      <c r="U16" s="296">
        <f t="shared" si="1"/>
        <v>157122.09999999992</v>
      </c>
      <c r="V16" s="296">
        <f t="shared" si="1"/>
        <v>156544.2999999999</v>
      </c>
      <c r="W16" s="277" t="s">
        <v>170</v>
      </c>
      <c r="X16" s="297"/>
      <c r="Y16" s="143" t="str">
        <f>E16</f>
        <v>ИТОГО</v>
      </c>
      <c r="Z16" s="144">
        <f aca="true" t="shared" si="2" ref="Z16:Z21">IF(M16&gt;=N16,0,M16-N16)</f>
        <v>0</v>
      </c>
      <c r="AA16" s="144">
        <f aca="true" t="shared" si="3" ref="AA16:AA21">IF(P16&gt;=Q16,0,P16-Q16)</f>
        <v>0</v>
      </c>
      <c r="AB16" s="144">
        <f aca="true" t="shared" si="4" ref="AB16:AB21">IF(R16&gt;=S16,0,R16-S16)</f>
        <v>0</v>
      </c>
      <c r="AC16" s="144">
        <f aca="true" t="shared" si="5" ref="AC16:AC21">IF(O16&gt;=T16,0,O16-T16)</f>
        <v>0</v>
      </c>
      <c r="AD16" s="144">
        <f aca="true" t="shared" si="6" ref="AD16:AD21">IF(O16&gt;=U16,0,O16-U16)</f>
        <v>0</v>
      </c>
      <c r="AE16" s="144">
        <f aca="true" t="shared" si="7" ref="AE16:AE21">IF(U16&gt;=V16,0,U16-V16)</f>
        <v>0</v>
      </c>
    </row>
    <row r="17" spans="1:31" ht="153">
      <c r="A17" s="80" t="s">
        <v>497</v>
      </c>
      <c r="B17" s="81">
        <v>1</v>
      </c>
      <c r="C17" s="78" t="s">
        <v>537</v>
      </c>
      <c r="D17" s="100">
        <f aca="true" t="shared" si="8" ref="D17:D48">IF(ISERROR(VLOOKUP(C17,LesCode,2,FALSE)),"",VLOOKUP(C17,LesCode,2,FALSE))</f>
      </c>
      <c r="E17" s="80" t="s">
        <v>558</v>
      </c>
      <c r="F17" s="80" t="s">
        <v>501</v>
      </c>
      <c r="G17" s="78" t="s">
        <v>559</v>
      </c>
      <c r="H17" s="78" t="s">
        <v>560</v>
      </c>
      <c r="I17" s="67" t="s">
        <v>99</v>
      </c>
      <c r="J17" s="100" t="str">
        <f aca="true" t="shared" si="9" ref="J17:J48">IF(ISERROR(VLOOKUP(I17,КодВидИсп2,3,FALSE)),0,VLOOKUP(I17,КодВидИсп2,3,FALSE))</f>
        <v>01</v>
      </c>
      <c r="K17" s="79"/>
      <c r="L17" s="68"/>
      <c r="M17" s="68"/>
      <c r="N17" s="68"/>
      <c r="O17" s="69">
        <f aca="true" t="shared" si="10" ref="O17:O48">P17+R17</f>
        <v>39600.1</v>
      </c>
      <c r="P17" s="68">
        <v>39600.1</v>
      </c>
      <c r="Q17" s="68"/>
      <c r="R17" s="68"/>
      <c r="S17" s="68"/>
      <c r="T17" s="68"/>
      <c r="U17" s="68">
        <v>39600.1</v>
      </c>
      <c r="V17" s="68">
        <v>39600.1</v>
      </c>
      <c r="W17" s="412" t="s">
        <v>504</v>
      </c>
      <c r="X17" s="406">
        <f aca="true" t="shared" si="11" ref="X17:X48">IF(ISERROR(VLOOKUP(J17,КодВидИсп,3,FALSE)),0,VLOOKUP(J17,КодВидИсп,3,FALSE))</f>
        <v>1</v>
      </c>
      <c r="Y17" s="64">
        <f aca="true" t="shared" si="12" ref="Y17:Y25">B17</f>
        <v>1</v>
      </c>
      <c r="Z17" s="65">
        <f t="shared" si="2"/>
        <v>0</v>
      </c>
      <c r="AA17" s="65">
        <f t="shared" si="3"/>
        <v>0</v>
      </c>
      <c r="AB17" s="65">
        <f t="shared" si="4"/>
        <v>0</v>
      </c>
      <c r="AC17" s="65">
        <f t="shared" si="5"/>
        <v>0</v>
      </c>
      <c r="AD17" s="65">
        <f t="shared" si="6"/>
        <v>0</v>
      </c>
      <c r="AE17" s="65">
        <f t="shared" si="7"/>
        <v>0</v>
      </c>
    </row>
    <row r="18" spans="1:31" ht="153">
      <c r="A18" s="80" t="s">
        <v>497</v>
      </c>
      <c r="B18" s="81">
        <v>2</v>
      </c>
      <c r="C18" s="78" t="s">
        <v>499</v>
      </c>
      <c r="D18" s="100">
        <f t="shared" si="8"/>
      </c>
      <c r="E18" s="80" t="s">
        <v>500</v>
      </c>
      <c r="F18" s="80" t="s">
        <v>501</v>
      </c>
      <c r="G18" s="78" t="s">
        <v>502</v>
      </c>
      <c r="H18" s="78" t="s">
        <v>503</v>
      </c>
      <c r="I18" s="67" t="s">
        <v>99</v>
      </c>
      <c r="J18" s="100" t="str">
        <f t="shared" si="9"/>
        <v>01</v>
      </c>
      <c r="K18" s="79"/>
      <c r="L18" s="68"/>
      <c r="M18" s="68"/>
      <c r="N18" s="68"/>
      <c r="O18" s="69">
        <f t="shared" si="10"/>
        <v>21092.7</v>
      </c>
      <c r="P18" s="68">
        <v>21092.7</v>
      </c>
      <c r="Q18" s="68"/>
      <c r="R18" s="68"/>
      <c r="S18" s="68"/>
      <c r="T18" s="68"/>
      <c r="U18" s="68">
        <v>21092.7</v>
      </c>
      <c r="V18" s="68">
        <v>21092.7</v>
      </c>
      <c r="W18" s="104" t="s">
        <v>504</v>
      </c>
      <c r="X18" s="406">
        <f t="shared" si="11"/>
        <v>1</v>
      </c>
      <c r="Y18" s="64">
        <f t="shared" si="12"/>
        <v>2</v>
      </c>
      <c r="Z18" s="65">
        <f t="shared" si="2"/>
        <v>0</v>
      </c>
      <c r="AA18" s="65">
        <f t="shared" si="3"/>
        <v>0</v>
      </c>
      <c r="AB18" s="65">
        <f t="shared" si="4"/>
        <v>0</v>
      </c>
      <c r="AC18" s="65">
        <f t="shared" si="5"/>
        <v>0</v>
      </c>
      <c r="AD18" s="65">
        <f t="shared" si="6"/>
        <v>0</v>
      </c>
      <c r="AE18" s="65">
        <f t="shared" si="7"/>
        <v>0</v>
      </c>
    </row>
    <row r="19" spans="1:31" ht="153">
      <c r="A19" s="80" t="s">
        <v>497</v>
      </c>
      <c r="B19" s="81">
        <v>3</v>
      </c>
      <c r="C19" s="78" t="s">
        <v>719</v>
      </c>
      <c r="D19" s="405">
        <f t="shared" si="8"/>
      </c>
      <c r="E19" s="407" t="s">
        <v>500</v>
      </c>
      <c r="F19" s="407" t="s">
        <v>501</v>
      </c>
      <c r="G19" s="78" t="s">
        <v>729</v>
      </c>
      <c r="H19" s="78" t="s">
        <v>730</v>
      </c>
      <c r="I19" s="67" t="s">
        <v>99</v>
      </c>
      <c r="J19" s="405" t="str">
        <f t="shared" si="9"/>
        <v>01</v>
      </c>
      <c r="K19" s="409"/>
      <c r="L19" s="410"/>
      <c r="M19" s="410"/>
      <c r="N19" s="410"/>
      <c r="O19" s="411">
        <f t="shared" si="10"/>
        <v>11713.7</v>
      </c>
      <c r="P19" s="410">
        <v>11713.7</v>
      </c>
      <c r="Q19" s="410"/>
      <c r="R19" s="410"/>
      <c r="S19" s="410"/>
      <c r="T19" s="410"/>
      <c r="U19" s="410">
        <v>11713.7</v>
      </c>
      <c r="V19" s="410">
        <v>11713.7</v>
      </c>
      <c r="W19" s="412" t="s">
        <v>504</v>
      </c>
      <c r="X19" s="406">
        <f t="shared" si="11"/>
        <v>1</v>
      </c>
      <c r="Y19" s="64">
        <f t="shared" si="12"/>
        <v>3</v>
      </c>
      <c r="Z19" s="65">
        <f t="shared" si="2"/>
        <v>0</v>
      </c>
      <c r="AA19" s="65">
        <f t="shared" si="3"/>
        <v>0</v>
      </c>
      <c r="AB19" s="65">
        <f t="shared" si="4"/>
        <v>0</v>
      </c>
      <c r="AC19" s="65">
        <f t="shared" si="5"/>
        <v>0</v>
      </c>
      <c r="AD19" s="65">
        <f t="shared" si="6"/>
        <v>0</v>
      </c>
      <c r="AE19" s="65">
        <f t="shared" si="7"/>
        <v>0</v>
      </c>
    </row>
    <row r="20" spans="1:31" ht="153">
      <c r="A20" s="80" t="s">
        <v>497</v>
      </c>
      <c r="B20" s="81">
        <v>4</v>
      </c>
      <c r="C20" s="417" t="s">
        <v>524</v>
      </c>
      <c r="D20" s="404">
        <f t="shared" si="8"/>
      </c>
      <c r="E20" s="415" t="s">
        <v>500</v>
      </c>
      <c r="F20" s="415" t="s">
        <v>501</v>
      </c>
      <c r="G20" s="417" t="s">
        <v>532</v>
      </c>
      <c r="H20" s="417" t="s">
        <v>533</v>
      </c>
      <c r="I20" s="67" t="s">
        <v>99</v>
      </c>
      <c r="J20" s="404" t="str">
        <f t="shared" si="9"/>
        <v>01</v>
      </c>
      <c r="K20" s="79"/>
      <c r="L20" s="68"/>
      <c r="M20" s="68"/>
      <c r="N20" s="68"/>
      <c r="O20" s="418">
        <f t="shared" si="10"/>
        <v>11067</v>
      </c>
      <c r="P20" s="68">
        <v>11067</v>
      </c>
      <c r="Q20" s="68"/>
      <c r="R20" s="68"/>
      <c r="S20" s="68"/>
      <c r="T20" s="68"/>
      <c r="U20" s="68">
        <v>11067</v>
      </c>
      <c r="V20" s="68">
        <v>11067</v>
      </c>
      <c r="W20" s="412" t="s">
        <v>504</v>
      </c>
      <c r="X20" s="406">
        <f t="shared" si="11"/>
        <v>1</v>
      </c>
      <c r="Y20" s="64">
        <f t="shared" si="12"/>
        <v>4</v>
      </c>
      <c r="Z20" s="65">
        <f t="shared" si="2"/>
        <v>0</v>
      </c>
      <c r="AA20" s="65">
        <f t="shared" si="3"/>
        <v>0</v>
      </c>
      <c r="AB20" s="65">
        <f t="shared" si="4"/>
        <v>0</v>
      </c>
      <c r="AC20" s="65">
        <f t="shared" si="5"/>
        <v>0</v>
      </c>
      <c r="AD20" s="65">
        <f t="shared" si="6"/>
        <v>0</v>
      </c>
      <c r="AE20" s="65">
        <f t="shared" si="7"/>
        <v>0</v>
      </c>
    </row>
    <row r="21" spans="1:31" ht="153">
      <c r="A21" s="80" t="s">
        <v>497</v>
      </c>
      <c r="B21" s="81">
        <v>5</v>
      </c>
      <c r="C21" s="78" t="s">
        <v>793</v>
      </c>
      <c r="D21" s="100">
        <f t="shared" si="8"/>
      </c>
      <c r="E21" s="80" t="s">
        <v>799</v>
      </c>
      <c r="F21" s="80" t="s">
        <v>501</v>
      </c>
      <c r="G21" s="417" t="s">
        <v>800</v>
      </c>
      <c r="H21" s="417" t="s">
        <v>801</v>
      </c>
      <c r="I21" s="67" t="s">
        <v>99</v>
      </c>
      <c r="J21" s="100" t="str">
        <f t="shared" si="9"/>
        <v>01</v>
      </c>
      <c r="K21" s="79"/>
      <c r="L21" s="68"/>
      <c r="M21" s="68"/>
      <c r="N21" s="68"/>
      <c r="O21" s="69">
        <f t="shared" si="10"/>
        <v>9853.8</v>
      </c>
      <c r="P21" s="68">
        <v>9853.8</v>
      </c>
      <c r="Q21" s="68"/>
      <c r="R21" s="68"/>
      <c r="S21" s="68">
        <v>0</v>
      </c>
      <c r="T21" s="68"/>
      <c r="U21" s="68">
        <v>9853.8</v>
      </c>
      <c r="V21" s="68">
        <v>9853.8</v>
      </c>
      <c r="W21" s="412" t="s">
        <v>504</v>
      </c>
      <c r="X21" s="406">
        <f t="shared" si="11"/>
        <v>1</v>
      </c>
      <c r="Y21" s="64">
        <f t="shared" si="12"/>
        <v>5</v>
      </c>
      <c r="Z21" s="65">
        <f t="shared" si="2"/>
        <v>0</v>
      </c>
      <c r="AA21" s="65">
        <f t="shared" si="3"/>
        <v>0</v>
      </c>
      <c r="AB21" s="65">
        <f t="shared" si="4"/>
        <v>0</v>
      </c>
      <c r="AC21" s="65">
        <f t="shared" si="5"/>
        <v>0</v>
      </c>
      <c r="AD21" s="65">
        <f t="shared" si="6"/>
        <v>0</v>
      </c>
      <c r="AE21" s="65">
        <f t="shared" si="7"/>
        <v>0</v>
      </c>
    </row>
    <row r="22" spans="1:31" s="34" customFormat="1" ht="153">
      <c r="A22" s="415" t="s">
        <v>497</v>
      </c>
      <c r="B22" s="416">
        <v>6</v>
      </c>
      <c r="C22" s="78" t="s">
        <v>823</v>
      </c>
      <c r="D22" s="405">
        <f t="shared" si="8"/>
      </c>
      <c r="E22" s="407" t="s">
        <v>500</v>
      </c>
      <c r="F22" s="407" t="s">
        <v>501</v>
      </c>
      <c r="G22" s="78"/>
      <c r="H22" s="78"/>
      <c r="I22" s="67" t="s">
        <v>99</v>
      </c>
      <c r="J22" s="405" t="str">
        <f t="shared" si="9"/>
        <v>01</v>
      </c>
      <c r="K22" s="409"/>
      <c r="L22" s="410"/>
      <c r="M22" s="410"/>
      <c r="N22" s="410"/>
      <c r="O22" s="411">
        <f t="shared" si="10"/>
        <v>7679.4</v>
      </c>
      <c r="P22" s="410">
        <v>7679.4</v>
      </c>
      <c r="Q22" s="410"/>
      <c r="R22" s="410"/>
      <c r="S22" s="410"/>
      <c r="T22" s="410"/>
      <c r="U22" s="410">
        <v>7679.4</v>
      </c>
      <c r="V22" s="410">
        <v>7679.4</v>
      </c>
      <c r="W22" s="412" t="s">
        <v>504</v>
      </c>
      <c r="X22" s="406">
        <f t="shared" si="11"/>
        <v>1</v>
      </c>
      <c r="Y22" s="420">
        <f t="shared" si="12"/>
        <v>6</v>
      </c>
      <c r="Z22" s="414">
        <f aca="true" t="shared" si="13" ref="Z22:Z44">IF(M22&gt;=N22,0,M22-N22)</f>
        <v>0</v>
      </c>
      <c r="AA22" s="414">
        <f aca="true" t="shared" si="14" ref="AA22:AA44">IF(P22&gt;=Q22,0,P22-Q22)</f>
        <v>0</v>
      </c>
      <c r="AB22" s="414">
        <f aca="true" t="shared" si="15" ref="AB22:AB44">IF(R22&gt;=S22,0,R22-S22)</f>
        <v>0</v>
      </c>
      <c r="AC22" s="414">
        <f aca="true" t="shared" si="16" ref="AC22:AC44">IF(O22&gt;=T22,0,O22-T22)</f>
        <v>0</v>
      </c>
      <c r="AD22" s="414">
        <f aca="true" t="shared" si="17" ref="AD22:AD44">IF(O22&gt;=U22,0,O22-U22)</f>
        <v>0</v>
      </c>
      <c r="AE22" s="414">
        <f aca="true" t="shared" si="18" ref="AE22:AE44">IF(U22&gt;=V22,0,U22-V22)</f>
        <v>0</v>
      </c>
    </row>
    <row r="23" spans="1:31" s="34" customFormat="1" ht="153">
      <c r="A23" s="415" t="s">
        <v>497</v>
      </c>
      <c r="B23" s="416">
        <v>7</v>
      </c>
      <c r="C23" s="78" t="s">
        <v>841</v>
      </c>
      <c r="D23" s="100">
        <f t="shared" si="8"/>
      </c>
      <c r="E23" s="80" t="s">
        <v>500</v>
      </c>
      <c r="F23" s="80" t="s">
        <v>501</v>
      </c>
      <c r="G23" s="78" t="s">
        <v>848</v>
      </c>
      <c r="H23" s="78" t="s">
        <v>849</v>
      </c>
      <c r="I23" s="67" t="s">
        <v>99</v>
      </c>
      <c r="J23" s="100" t="str">
        <f t="shared" si="9"/>
        <v>01</v>
      </c>
      <c r="K23" s="79"/>
      <c r="L23" s="68"/>
      <c r="M23" s="68"/>
      <c r="N23" s="68"/>
      <c r="O23" s="69">
        <f t="shared" si="10"/>
        <v>7445.2</v>
      </c>
      <c r="P23" s="68">
        <v>7445.2</v>
      </c>
      <c r="Q23" s="68"/>
      <c r="R23" s="68"/>
      <c r="S23" s="68"/>
      <c r="T23" s="68"/>
      <c r="U23" s="68">
        <v>7445.2</v>
      </c>
      <c r="V23" s="68">
        <v>7445.2</v>
      </c>
      <c r="W23" s="104" t="s">
        <v>504</v>
      </c>
      <c r="X23" s="406">
        <f t="shared" si="11"/>
        <v>1</v>
      </c>
      <c r="Y23" s="420">
        <f t="shared" si="12"/>
        <v>7</v>
      </c>
      <c r="Z23" s="414">
        <f t="shared" si="13"/>
        <v>0</v>
      </c>
      <c r="AA23" s="414">
        <f t="shared" si="14"/>
        <v>0</v>
      </c>
      <c r="AB23" s="414">
        <f t="shared" si="15"/>
        <v>0</v>
      </c>
      <c r="AC23" s="414">
        <f t="shared" si="16"/>
        <v>0</v>
      </c>
      <c r="AD23" s="414">
        <f t="shared" si="17"/>
        <v>0</v>
      </c>
      <c r="AE23" s="414">
        <f t="shared" si="18"/>
        <v>0</v>
      </c>
    </row>
    <row r="24" spans="1:31" s="34" customFormat="1" ht="51">
      <c r="A24" s="415" t="s">
        <v>497</v>
      </c>
      <c r="B24" s="416">
        <v>8</v>
      </c>
      <c r="C24" s="78" t="s">
        <v>737</v>
      </c>
      <c r="D24" s="100">
        <f t="shared" si="8"/>
      </c>
      <c r="E24" s="80" t="s">
        <v>738</v>
      </c>
      <c r="F24" s="80" t="s">
        <v>739</v>
      </c>
      <c r="G24" s="78" t="s">
        <v>297</v>
      </c>
      <c r="H24" s="78" t="s">
        <v>740</v>
      </c>
      <c r="I24" s="67" t="s">
        <v>99</v>
      </c>
      <c r="J24" s="100" t="str">
        <f t="shared" si="9"/>
        <v>01</v>
      </c>
      <c r="K24" s="79"/>
      <c r="L24" s="68"/>
      <c r="M24" s="68"/>
      <c r="N24" s="68"/>
      <c r="O24" s="69">
        <f t="shared" si="10"/>
        <v>5723.9</v>
      </c>
      <c r="P24" s="68">
        <v>5723.9</v>
      </c>
      <c r="Q24" s="68"/>
      <c r="R24" s="68"/>
      <c r="S24" s="68"/>
      <c r="T24" s="68">
        <v>5723.9</v>
      </c>
      <c r="U24" s="68">
        <v>5723.9</v>
      </c>
      <c r="V24" s="68">
        <v>5723.9</v>
      </c>
      <c r="W24" s="104" t="s">
        <v>741</v>
      </c>
      <c r="X24" s="406">
        <f t="shared" si="11"/>
        <v>1</v>
      </c>
      <c r="Y24" s="420">
        <f t="shared" si="12"/>
        <v>8</v>
      </c>
      <c r="Z24" s="414">
        <f t="shared" si="13"/>
        <v>0</v>
      </c>
      <c r="AA24" s="414">
        <f t="shared" si="14"/>
        <v>0</v>
      </c>
      <c r="AB24" s="414">
        <f t="shared" si="15"/>
        <v>0</v>
      </c>
      <c r="AC24" s="414">
        <f t="shared" si="16"/>
        <v>0</v>
      </c>
      <c r="AD24" s="414">
        <f t="shared" si="17"/>
        <v>0</v>
      </c>
      <c r="AE24" s="414">
        <f t="shared" si="18"/>
        <v>0</v>
      </c>
    </row>
    <row r="25" spans="1:31" ht="51">
      <c r="A25" s="407" t="s">
        <v>497</v>
      </c>
      <c r="B25" s="408">
        <v>9</v>
      </c>
      <c r="C25" s="78" t="s">
        <v>824</v>
      </c>
      <c r="D25" s="100">
        <f t="shared" si="8"/>
      </c>
      <c r="E25" s="80" t="s">
        <v>825</v>
      </c>
      <c r="F25" s="80" t="s">
        <v>826</v>
      </c>
      <c r="G25" s="78" t="s">
        <v>297</v>
      </c>
      <c r="H25" s="78" t="s">
        <v>827</v>
      </c>
      <c r="I25" s="67" t="s">
        <v>99</v>
      </c>
      <c r="J25" s="100" t="str">
        <f t="shared" si="9"/>
        <v>01</v>
      </c>
      <c r="K25" s="79"/>
      <c r="L25" s="68"/>
      <c r="M25" s="68"/>
      <c r="N25" s="68"/>
      <c r="O25" s="69">
        <f t="shared" si="10"/>
        <v>3527.7</v>
      </c>
      <c r="P25" s="68">
        <v>3527.7</v>
      </c>
      <c r="Q25" s="68"/>
      <c r="R25" s="68"/>
      <c r="S25" s="68"/>
      <c r="T25" s="68">
        <v>3527.7</v>
      </c>
      <c r="U25" s="68">
        <v>3527.7</v>
      </c>
      <c r="V25" s="68">
        <v>3527.7</v>
      </c>
      <c r="W25" s="104" t="s">
        <v>828</v>
      </c>
      <c r="X25" s="406">
        <f t="shared" si="11"/>
        <v>1</v>
      </c>
      <c r="Y25" s="413">
        <f t="shared" si="12"/>
        <v>9</v>
      </c>
      <c r="Z25" s="414">
        <f t="shared" si="13"/>
        <v>0</v>
      </c>
      <c r="AA25" s="414">
        <f t="shared" si="14"/>
        <v>0</v>
      </c>
      <c r="AB25" s="414">
        <f t="shared" si="15"/>
        <v>0</v>
      </c>
      <c r="AC25" s="414">
        <f t="shared" si="16"/>
        <v>0</v>
      </c>
      <c r="AD25" s="414">
        <f t="shared" si="17"/>
        <v>0</v>
      </c>
      <c r="AE25" s="414">
        <f t="shared" si="18"/>
        <v>0</v>
      </c>
    </row>
    <row r="26" spans="1:31" ht="409.5">
      <c r="A26" s="80" t="s">
        <v>497</v>
      </c>
      <c r="B26" s="81">
        <v>10</v>
      </c>
      <c r="C26" s="78" t="s">
        <v>627</v>
      </c>
      <c r="D26" s="100">
        <f t="shared" si="8"/>
      </c>
      <c r="E26" s="80" t="s">
        <v>672</v>
      </c>
      <c r="F26" s="80" t="s">
        <v>673</v>
      </c>
      <c r="G26" s="78" t="s">
        <v>674</v>
      </c>
      <c r="H26" s="78" t="s">
        <v>675</v>
      </c>
      <c r="I26" s="67" t="s">
        <v>99</v>
      </c>
      <c r="J26" s="100" t="str">
        <f t="shared" si="9"/>
        <v>01</v>
      </c>
      <c r="K26" s="79"/>
      <c r="L26" s="68"/>
      <c r="M26" s="68"/>
      <c r="N26" s="68"/>
      <c r="O26" s="69">
        <f t="shared" si="10"/>
        <v>2912.8</v>
      </c>
      <c r="P26" s="68">
        <v>2912.8</v>
      </c>
      <c r="Q26" s="68"/>
      <c r="R26" s="68"/>
      <c r="S26" s="68"/>
      <c r="T26" s="68"/>
      <c r="U26" s="68">
        <v>2912.8</v>
      </c>
      <c r="V26" s="68">
        <v>2912.8</v>
      </c>
      <c r="W26" s="427" t="s">
        <v>676</v>
      </c>
      <c r="X26" s="406">
        <f t="shared" si="11"/>
        <v>1</v>
      </c>
      <c r="Y26" s="64">
        <f aca="true" t="shared" si="19" ref="Y26:Y44">B26</f>
        <v>10</v>
      </c>
      <c r="Z26" s="65">
        <f t="shared" si="13"/>
        <v>0</v>
      </c>
      <c r="AA26" s="65">
        <f t="shared" si="14"/>
        <v>0</v>
      </c>
      <c r="AB26" s="65">
        <f t="shared" si="15"/>
        <v>0</v>
      </c>
      <c r="AC26" s="65">
        <f t="shared" si="16"/>
        <v>0</v>
      </c>
      <c r="AD26" s="65">
        <f t="shared" si="17"/>
        <v>0</v>
      </c>
      <c r="AE26" s="65">
        <f t="shared" si="18"/>
        <v>0</v>
      </c>
    </row>
    <row r="27" spans="1:31" ht="51">
      <c r="A27" s="80" t="s">
        <v>497</v>
      </c>
      <c r="B27" s="81">
        <v>11</v>
      </c>
      <c r="C27" s="78" t="s">
        <v>499</v>
      </c>
      <c r="D27" s="100">
        <f t="shared" si="8"/>
      </c>
      <c r="E27" s="80" t="s">
        <v>505</v>
      </c>
      <c r="F27" s="80" t="s">
        <v>506</v>
      </c>
      <c r="G27" s="78" t="s">
        <v>156</v>
      </c>
      <c r="H27" s="78" t="s">
        <v>507</v>
      </c>
      <c r="I27" s="67" t="s">
        <v>99</v>
      </c>
      <c r="J27" s="100" t="str">
        <f t="shared" si="9"/>
        <v>01</v>
      </c>
      <c r="K27" s="79"/>
      <c r="L27" s="68"/>
      <c r="M27" s="68"/>
      <c r="N27" s="68"/>
      <c r="O27" s="69">
        <f t="shared" si="10"/>
        <v>2356.9</v>
      </c>
      <c r="P27" s="68">
        <v>2356.9</v>
      </c>
      <c r="Q27" s="68"/>
      <c r="R27" s="68"/>
      <c r="S27" s="68"/>
      <c r="T27" s="68">
        <v>2356.9</v>
      </c>
      <c r="U27" s="68">
        <v>2356.9</v>
      </c>
      <c r="V27" s="68">
        <v>2356.9</v>
      </c>
      <c r="W27" s="104" t="s">
        <v>508</v>
      </c>
      <c r="X27" s="406">
        <f t="shared" si="11"/>
        <v>1</v>
      </c>
      <c r="Y27" s="64">
        <f t="shared" si="19"/>
        <v>11</v>
      </c>
      <c r="Z27" s="65">
        <f t="shared" si="13"/>
        <v>0</v>
      </c>
      <c r="AA27" s="65">
        <f t="shared" si="14"/>
        <v>0</v>
      </c>
      <c r="AB27" s="65">
        <f t="shared" si="15"/>
        <v>0</v>
      </c>
      <c r="AC27" s="65">
        <f t="shared" si="16"/>
        <v>0</v>
      </c>
      <c r="AD27" s="65">
        <f t="shared" si="17"/>
        <v>0</v>
      </c>
      <c r="AE27" s="65">
        <f t="shared" si="18"/>
        <v>0</v>
      </c>
    </row>
    <row r="28" spans="1:31" ht="127.5">
      <c r="A28" s="80" t="s">
        <v>497</v>
      </c>
      <c r="B28" s="81">
        <v>12</v>
      </c>
      <c r="C28" s="78" t="s">
        <v>737</v>
      </c>
      <c r="D28" s="100">
        <f t="shared" si="8"/>
      </c>
      <c r="E28" s="80" t="s">
        <v>742</v>
      </c>
      <c r="F28" s="80" t="s">
        <v>743</v>
      </c>
      <c r="G28" s="78" t="s">
        <v>34</v>
      </c>
      <c r="H28" s="78" t="s">
        <v>744</v>
      </c>
      <c r="I28" s="67" t="s">
        <v>99</v>
      </c>
      <c r="J28" s="100" t="str">
        <f t="shared" si="9"/>
        <v>01</v>
      </c>
      <c r="K28" s="79"/>
      <c r="L28" s="68"/>
      <c r="M28" s="68"/>
      <c r="N28" s="68"/>
      <c r="O28" s="69">
        <f t="shared" si="10"/>
        <v>2344.7</v>
      </c>
      <c r="P28" s="68">
        <v>2344.7</v>
      </c>
      <c r="Q28" s="68"/>
      <c r="R28" s="68"/>
      <c r="S28" s="68"/>
      <c r="T28" s="68"/>
      <c r="U28" s="68">
        <v>2344.7</v>
      </c>
      <c r="V28" s="68">
        <v>2344.7</v>
      </c>
      <c r="W28" s="104" t="s">
        <v>745</v>
      </c>
      <c r="X28" s="406">
        <f t="shared" si="11"/>
        <v>1</v>
      </c>
      <c r="Y28" s="64">
        <f t="shared" si="19"/>
        <v>12</v>
      </c>
      <c r="Z28" s="65">
        <f t="shared" si="13"/>
        <v>0</v>
      </c>
      <c r="AA28" s="65">
        <f t="shared" si="14"/>
        <v>0</v>
      </c>
      <c r="AB28" s="65">
        <f t="shared" si="15"/>
        <v>0</v>
      </c>
      <c r="AC28" s="65">
        <f t="shared" si="16"/>
        <v>0</v>
      </c>
      <c r="AD28" s="65">
        <f t="shared" si="17"/>
        <v>0</v>
      </c>
      <c r="AE28" s="65">
        <f t="shared" si="18"/>
        <v>0</v>
      </c>
    </row>
    <row r="29" spans="1:31" ht="51">
      <c r="A29" s="80" t="s">
        <v>497</v>
      </c>
      <c r="B29" s="81">
        <v>13</v>
      </c>
      <c r="C29" s="78" t="s">
        <v>841</v>
      </c>
      <c r="D29" s="100">
        <f t="shared" si="8"/>
      </c>
      <c r="E29" s="80" t="s">
        <v>842</v>
      </c>
      <c r="F29" s="80" t="s">
        <v>843</v>
      </c>
      <c r="G29" s="78"/>
      <c r="H29" s="78"/>
      <c r="I29" s="67" t="s">
        <v>99</v>
      </c>
      <c r="J29" s="100" t="str">
        <f t="shared" si="9"/>
        <v>01</v>
      </c>
      <c r="K29" s="79"/>
      <c r="L29" s="68"/>
      <c r="M29" s="68"/>
      <c r="N29" s="68"/>
      <c r="O29" s="69">
        <f t="shared" si="10"/>
        <v>2082.1</v>
      </c>
      <c r="P29" s="68">
        <v>2082.1</v>
      </c>
      <c r="Q29" s="68"/>
      <c r="R29" s="68"/>
      <c r="S29" s="68"/>
      <c r="T29" s="68">
        <v>2082.1</v>
      </c>
      <c r="U29" s="68">
        <v>2082.1</v>
      </c>
      <c r="V29" s="68">
        <v>2082.1</v>
      </c>
      <c r="W29" s="104" t="s">
        <v>844</v>
      </c>
      <c r="X29" s="406">
        <f t="shared" si="11"/>
        <v>1</v>
      </c>
      <c r="Y29" s="64">
        <f t="shared" si="19"/>
        <v>13</v>
      </c>
      <c r="Z29" s="65">
        <f t="shared" si="13"/>
        <v>0</v>
      </c>
      <c r="AA29" s="65">
        <f t="shared" si="14"/>
        <v>0</v>
      </c>
      <c r="AB29" s="65">
        <f t="shared" si="15"/>
        <v>0</v>
      </c>
      <c r="AC29" s="65">
        <f t="shared" si="16"/>
        <v>0</v>
      </c>
      <c r="AD29" s="65">
        <f t="shared" si="17"/>
        <v>0</v>
      </c>
      <c r="AE29" s="65">
        <f t="shared" si="18"/>
        <v>0</v>
      </c>
    </row>
    <row r="30" spans="1:31" ht="127.5">
      <c r="A30" s="80" t="s">
        <v>497</v>
      </c>
      <c r="B30" s="81">
        <v>14</v>
      </c>
      <c r="C30" s="78" t="s">
        <v>885</v>
      </c>
      <c r="D30" s="100">
        <f t="shared" si="8"/>
      </c>
      <c r="E30" s="80" t="s">
        <v>886</v>
      </c>
      <c r="F30" s="80" t="s">
        <v>887</v>
      </c>
      <c r="G30" s="78" t="s">
        <v>888</v>
      </c>
      <c r="H30" s="78"/>
      <c r="I30" s="67" t="s">
        <v>99</v>
      </c>
      <c r="J30" s="100" t="str">
        <f t="shared" si="9"/>
        <v>01</v>
      </c>
      <c r="K30" s="79"/>
      <c r="L30" s="68"/>
      <c r="M30" s="68"/>
      <c r="N30" s="68"/>
      <c r="O30" s="69">
        <f t="shared" si="10"/>
        <v>1703.3</v>
      </c>
      <c r="P30" s="68">
        <v>1703.3</v>
      </c>
      <c r="Q30" s="68"/>
      <c r="R30" s="68"/>
      <c r="S30" s="68"/>
      <c r="T30" s="68"/>
      <c r="U30" s="68">
        <v>1703.3</v>
      </c>
      <c r="V30" s="68">
        <v>1703.3</v>
      </c>
      <c r="W30" s="104" t="s">
        <v>905</v>
      </c>
      <c r="X30" s="406">
        <f t="shared" si="11"/>
        <v>1</v>
      </c>
      <c r="Y30" s="64">
        <f t="shared" si="19"/>
        <v>14</v>
      </c>
      <c r="Z30" s="65">
        <f t="shared" si="13"/>
        <v>0</v>
      </c>
      <c r="AA30" s="65">
        <f t="shared" si="14"/>
        <v>0</v>
      </c>
      <c r="AB30" s="65">
        <f t="shared" si="15"/>
        <v>0</v>
      </c>
      <c r="AC30" s="65">
        <f t="shared" si="16"/>
        <v>0</v>
      </c>
      <c r="AD30" s="65">
        <f t="shared" si="17"/>
        <v>0</v>
      </c>
      <c r="AE30" s="65">
        <f t="shared" si="18"/>
        <v>0</v>
      </c>
    </row>
    <row r="31" spans="1:31" ht="114.75">
      <c r="A31" s="80" t="s">
        <v>497</v>
      </c>
      <c r="B31" s="81">
        <v>15</v>
      </c>
      <c r="C31" s="78" t="s">
        <v>719</v>
      </c>
      <c r="D31" s="405">
        <f t="shared" si="8"/>
      </c>
      <c r="E31" s="407" t="s">
        <v>720</v>
      </c>
      <c r="F31" s="407" t="s">
        <v>721</v>
      </c>
      <c r="G31" s="78" t="s">
        <v>165</v>
      </c>
      <c r="H31" s="78" t="s">
        <v>722</v>
      </c>
      <c r="I31" s="67" t="s">
        <v>99</v>
      </c>
      <c r="J31" s="405" t="str">
        <f t="shared" si="9"/>
        <v>01</v>
      </c>
      <c r="K31" s="409"/>
      <c r="L31" s="410"/>
      <c r="M31" s="410"/>
      <c r="N31" s="410"/>
      <c r="O31" s="411">
        <f t="shared" si="10"/>
        <v>1513.2</v>
      </c>
      <c r="P31" s="410">
        <v>1513.2</v>
      </c>
      <c r="Q31" s="410"/>
      <c r="R31" s="410"/>
      <c r="S31" s="410"/>
      <c r="T31" s="410"/>
      <c r="U31" s="410">
        <v>1513.2</v>
      </c>
      <c r="V31" s="410">
        <v>1513.2</v>
      </c>
      <c r="W31" s="412" t="s">
        <v>723</v>
      </c>
      <c r="X31" s="406">
        <f t="shared" si="11"/>
        <v>1</v>
      </c>
      <c r="Y31" s="64">
        <f t="shared" si="19"/>
        <v>15</v>
      </c>
      <c r="Z31" s="65">
        <f t="shared" si="13"/>
        <v>0</v>
      </c>
      <c r="AA31" s="65">
        <f t="shared" si="14"/>
        <v>0</v>
      </c>
      <c r="AB31" s="65">
        <f t="shared" si="15"/>
        <v>0</v>
      </c>
      <c r="AC31" s="65">
        <f t="shared" si="16"/>
        <v>0</v>
      </c>
      <c r="AD31" s="65">
        <f t="shared" si="17"/>
        <v>0</v>
      </c>
      <c r="AE31" s="65">
        <f t="shared" si="18"/>
        <v>0</v>
      </c>
    </row>
    <row r="32" spans="1:31" ht="217.5" thickBot="1">
      <c r="A32" s="80" t="s">
        <v>497</v>
      </c>
      <c r="B32" s="81">
        <v>16</v>
      </c>
      <c r="C32" s="78" t="s">
        <v>627</v>
      </c>
      <c r="D32" s="100">
        <f t="shared" si="8"/>
      </c>
      <c r="E32" s="80" t="s">
        <v>643</v>
      </c>
      <c r="F32" s="80" t="s">
        <v>644</v>
      </c>
      <c r="G32" s="78" t="s">
        <v>317</v>
      </c>
      <c r="H32" s="78" t="s">
        <v>636</v>
      </c>
      <c r="I32" s="67" t="s">
        <v>99</v>
      </c>
      <c r="J32" s="100" t="str">
        <f t="shared" si="9"/>
        <v>01</v>
      </c>
      <c r="K32" s="79"/>
      <c r="L32" s="68"/>
      <c r="M32" s="68"/>
      <c r="N32" s="68"/>
      <c r="O32" s="69">
        <f t="shared" si="10"/>
        <v>1379.2</v>
      </c>
      <c r="P32" s="68">
        <v>1379.2</v>
      </c>
      <c r="Q32" s="68">
        <v>873.5</v>
      </c>
      <c r="R32" s="68"/>
      <c r="S32" s="68"/>
      <c r="T32" s="68">
        <v>1379.2</v>
      </c>
      <c r="U32" s="68">
        <v>1379.2</v>
      </c>
      <c r="V32" s="68">
        <v>1379.2</v>
      </c>
      <c r="W32" s="431" t="s">
        <v>906</v>
      </c>
      <c r="X32" s="406">
        <f t="shared" si="11"/>
        <v>1</v>
      </c>
      <c r="Y32" s="64">
        <f t="shared" si="19"/>
        <v>16</v>
      </c>
      <c r="Z32" s="65">
        <f t="shared" si="13"/>
        <v>0</v>
      </c>
      <c r="AA32" s="65">
        <f t="shared" si="14"/>
        <v>0</v>
      </c>
      <c r="AB32" s="65">
        <f t="shared" si="15"/>
        <v>0</v>
      </c>
      <c r="AC32" s="65">
        <f t="shared" si="16"/>
        <v>0</v>
      </c>
      <c r="AD32" s="65">
        <f t="shared" si="17"/>
        <v>0</v>
      </c>
      <c r="AE32" s="65">
        <f t="shared" si="18"/>
        <v>0</v>
      </c>
    </row>
    <row r="33" spans="1:31" ht="409.5">
      <c r="A33" s="80" t="s">
        <v>497</v>
      </c>
      <c r="B33" s="81">
        <v>17</v>
      </c>
      <c r="C33" s="78" t="s">
        <v>850</v>
      </c>
      <c r="D33" s="100">
        <f t="shared" si="8"/>
      </c>
      <c r="E33" s="80" t="s">
        <v>856</v>
      </c>
      <c r="F33" s="80" t="s">
        <v>857</v>
      </c>
      <c r="G33" s="78" t="s">
        <v>858</v>
      </c>
      <c r="H33" s="78" t="s">
        <v>859</v>
      </c>
      <c r="I33" s="67" t="s">
        <v>99</v>
      </c>
      <c r="J33" s="100" t="str">
        <f t="shared" si="9"/>
        <v>01</v>
      </c>
      <c r="K33" s="79"/>
      <c r="L33" s="68"/>
      <c r="M33" s="68"/>
      <c r="N33" s="68"/>
      <c r="O33" s="69">
        <f t="shared" si="10"/>
        <v>1359.4</v>
      </c>
      <c r="P33" s="68">
        <v>1359.4</v>
      </c>
      <c r="Q33" s="68"/>
      <c r="R33" s="68"/>
      <c r="S33" s="68"/>
      <c r="T33" s="68"/>
      <c r="U33" s="68">
        <v>1359.4</v>
      </c>
      <c r="V33" s="68">
        <v>1359.4</v>
      </c>
      <c r="W33" s="424" t="s">
        <v>860</v>
      </c>
      <c r="X33" s="406">
        <f t="shared" si="11"/>
        <v>1</v>
      </c>
      <c r="Y33" s="64">
        <f t="shared" si="19"/>
        <v>17</v>
      </c>
      <c r="Z33" s="65">
        <f t="shared" si="13"/>
        <v>0</v>
      </c>
      <c r="AA33" s="65">
        <f t="shared" si="14"/>
        <v>0</v>
      </c>
      <c r="AB33" s="65">
        <f t="shared" si="15"/>
        <v>0</v>
      </c>
      <c r="AC33" s="65">
        <f t="shared" si="16"/>
        <v>0</v>
      </c>
      <c r="AD33" s="65">
        <f t="shared" si="17"/>
        <v>0</v>
      </c>
      <c r="AE33" s="65">
        <f t="shared" si="18"/>
        <v>0</v>
      </c>
    </row>
    <row r="34" spans="1:31" ht="38.25">
      <c r="A34" s="80" t="s">
        <v>497</v>
      </c>
      <c r="B34" s="81">
        <v>18</v>
      </c>
      <c r="C34" s="78" t="s">
        <v>824</v>
      </c>
      <c r="D34" s="100">
        <f t="shared" si="8"/>
      </c>
      <c r="E34" s="80" t="s">
        <v>829</v>
      </c>
      <c r="F34" s="80" t="s">
        <v>830</v>
      </c>
      <c r="G34" s="78" t="s">
        <v>831</v>
      </c>
      <c r="H34" s="78" t="s">
        <v>832</v>
      </c>
      <c r="I34" s="67" t="s">
        <v>99</v>
      </c>
      <c r="J34" s="100" t="str">
        <f t="shared" si="9"/>
        <v>01</v>
      </c>
      <c r="K34" s="79"/>
      <c r="L34" s="68"/>
      <c r="M34" s="68"/>
      <c r="N34" s="68"/>
      <c r="O34" s="69">
        <f t="shared" si="10"/>
        <v>1232.5</v>
      </c>
      <c r="P34" s="68">
        <v>1232.5</v>
      </c>
      <c r="Q34" s="68"/>
      <c r="R34" s="68"/>
      <c r="S34" s="68"/>
      <c r="T34" s="68">
        <v>1232.5</v>
      </c>
      <c r="U34" s="68">
        <v>1232.5</v>
      </c>
      <c r="V34" s="68">
        <v>1232.5</v>
      </c>
      <c r="W34" s="426" t="s">
        <v>833</v>
      </c>
      <c r="X34" s="406">
        <f t="shared" si="11"/>
        <v>1</v>
      </c>
      <c r="Y34" s="64">
        <f t="shared" si="19"/>
        <v>18</v>
      </c>
      <c r="Z34" s="65">
        <f t="shared" si="13"/>
        <v>0</v>
      </c>
      <c r="AA34" s="65">
        <f t="shared" si="14"/>
        <v>0</v>
      </c>
      <c r="AB34" s="65">
        <f t="shared" si="15"/>
        <v>0</v>
      </c>
      <c r="AC34" s="65">
        <f t="shared" si="16"/>
        <v>0</v>
      </c>
      <c r="AD34" s="65">
        <f t="shared" si="17"/>
        <v>0</v>
      </c>
      <c r="AE34" s="65">
        <f t="shared" si="18"/>
        <v>0</v>
      </c>
    </row>
    <row r="35" spans="1:31" ht="38.25">
      <c r="A35" s="80" t="s">
        <v>497</v>
      </c>
      <c r="B35" s="81">
        <v>19</v>
      </c>
      <c r="C35" s="78" t="s">
        <v>866</v>
      </c>
      <c r="D35" s="100">
        <f t="shared" si="8"/>
      </c>
      <c r="E35" s="80" t="s">
        <v>879</v>
      </c>
      <c r="F35" s="80" t="s">
        <v>880</v>
      </c>
      <c r="G35" s="78" t="s">
        <v>29</v>
      </c>
      <c r="H35" s="78" t="s">
        <v>881</v>
      </c>
      <c r="I35" s="67" t="s">
        <v>99</v>
      </c>
      <c r="J35" s="100" t="str">
        <f t="shared" si="9"/>
        <v>01</v>
      </c>
      <c r="K35" s="79"/>
      <c r="L35" s="68"/>
      <c r="M35" s="68"/>
      <c r="N35" s="68"/>
      <c r="O35" s="69">
        <f t="shared" si="10"/>
        <v>1228.3</v>
      </c>
      <c r="P35" s="68"/>
      <c r="Q35" s="68"/>
      <c r="R35" s="68">
        <v>1228.3</v>
      </c>
      <c r="S35" s="68">
        <v>1228.3</v>
      </c>
      <c r="T35" s="68"/>
      <c r="U35" s="68"/>
      <c r="V35" s="68"/>
      <c r="W35" s="431" t="s">
        <v>882</v>
      </c>
      <c r="X35" s="406">
        <f t="shared" si="11"/>
        <v>1</v>
      </c>
      <c r="Y35" s="64">
        <f t="shared" si="19"/>
        <v>19</v>
      </c>
      <c r="Z35" s="65">
        <f t="shared" si="13"/>
        <v>0</v>
      </c>
      <c r="AA35" s="65">
        <f t="shared" si="14"/>
        <v>0</v>
      </c>
      <c r="AB35" s="65">
        <f t="shared" si="15"/>
        <v>0</v>
      </c>
      <c r="AC35" s="65">
        <f t="shared" si="16"/>
        <v>0</v>
      </c>
      <c r="AD35" s="65">
        <f t="shared" si="17"/>
        <v>0</v>
      </c>
      <c r="AE35" s="65">
        <f t="shared" si="18"/>
        <v>0</v>
      </c>
    </row>
    <row r="36" spans="1:31" ht="51">
      <c r="A36" s="80" t="s">
        <v>497</v>
      </c>
      <c r="B36" s="81">
        <v>20</v>
      </c>
      <c r="C36" s="78" t="s">
        <v>627</v>
      </c>
      <c r="D36" s="100">
        <f t="shared" si="8"/>
      </c>
      <c r="E36" s="80" t="s">
        <v>649</v>
      </c>
      <c r="F36" s="80" t="s">
        <v>650</v>
      </c>
      <c r="G36" s="78" t="s">
        <v>630</v>
      </c>
      <c r="H36" s="78" t="s">
        <v>651</v>
      </c>
      <c r="I36" s="67" t="s">
        <v>99</v>
      </c>
      <c r="J36" s="100" t="str">
        <f t="shared" si="9"/>
        <v>01</v>
      </c>
      <c r="K36" s="79"/>
      <c r="L36" s="68"/>
      <c r="M36" s="68"/>
      <c r="N36" s="68"/>
      <c r="O36" s="69">
        <f t="shared" si="10"/>
        <v>1218.4</v>
      </c>
      <c r="P36" s="68">
        <v>1218.4</v>
      </c>
      <c r="Q36" s="68"/>
      <c r="R36" s="68"/>
      <c r="S36" s="68"/>
      <c r="T36" s="68">
        <v>1218.4</v>
      </c>
      <c r="U36" s="68">
        <v>1218.4</v>
      </c>
      <c r="V36" s="68">
        <v>1218.4</v>
      </c>
      <c r="W36" s="104" t="s">
        <v>652</v>
      </c>
      <c r="X36" s="406">
        <f t="shared" si="11"/>
        <v>1</v>
      </c>
      <c r="Y36" s="64">
        <f t="shared" si="19"/>
        <v>20</v>
      </c>
      <c r="Z36" s="65">
        <f t="shared" si="13"/>
        <v>0</v>
      </c>
      <c r="AA36" s="65">
        <f t="shared" si="14"/>
        <v>0</v>
      </c>
      <c r="AB36" s="65">
        <f t="shared" si="15"/>
        <v>0</v>
      </c>
      <c r="AC36" s="65">
        <f t="shared" si="16"/>
        <v>0</v>
      </c>
      <c r="AD36" s="65">
        <f t="shared" si="17"/>
        <v>0</v>
      </c>
      <c r="AE36" s="65">
        <f t="shared" si="18"/>
        <v>0</v>
      </c>
    </row>
    <row r="37" spans="1:31" ht="255">
      <c r="A37" s="80" t="s">
        <v>497</v>
      </c>
      <c r="B37" s="81">
        <v>21</v>
      </c>
      <c r="C37" s="78" t="s">
        <v>592</v>
      </c>
      <c r="D37" s="405">
        <f t="shared" si="8"/>
      </c>
      <c r="E37" s="407" t="s">
        <v>598</v>
      </c>
      <c r="F37" s="407" t="s">
        <v>599</v>
      </c>
      <c r="G37" s="78" t="s">
        <v>600</v>
      </c>
      <c r="H37" s="78" t="s">
        <v>601</v>
      </c>
      <c r="I37" s="67" t="s">
        <v>99</v>
      </c>
      <c r="J37" s="405" t="str">
        <f t="shared" si="9"/>
        <v>01</v>
      </c>
      <c r="K37" s="409"/>
      <c r="L37" s="410"/>
      <c r="M37" s="410"/>
      <c r="N37" s="410"/>
      <c r="O37" s="411">
        <f t="shared" si="10"/>
        <v>1211.9</v>
      </c>
      <c r="P37" s="410">
        <v>1211.9</v>
      </c>
      <c r="Q37" s="410"/>
      <c r="R37" s="410"/>
      <c r="S37" s="410"/>
      <c r="T37" s="410">
        <v>1211.9</v>
      </c>
      <c r="U37" s="410">
        <v>1211.9</v>
      </c>
      <c r="V37" s="410">
        <v>1211.9</v>
      </c>
      <c r="W37" s="412" t="s">
        <v>907</v>
      </c>
      <c r="X37" s="406">
        <f t="shared" si="11"/>
        <v>1</v>
      </c>
      <c r="Y37" s="64">
        <f t="shared" si="19"/>
        <v>21</v>
      </c>
      <c r="Z37" s="65">
        <f t="shared" si="13"/>
        <v>0</v>
      </c>
      <c r="AA37" s="65">
        <f t="shared" si="14"/>
        <v>0</v>
      </c>
      <c r="AB37" s="65">
        <f t="shared" si="15"/>
        <v>0</v>
      </c>
      <c r="AC37" s="65">
        <f t="shared" si="16"/>
        <v>0</v>
      </c>
      <c r="AD37" s="65">
        <f t="shared" si="17"/>
        <v>0</v>
      </c>
      <c r="AE37" s="65">
        <f t="shared" si="18"/>
        <v>0</v>
      </c>
    </row>
    <row r="38" spans="1:31" ht="51">
      <c r="A38" s="80" t="s">
        <v>497</v>
      </c>
      <c r="B38" s="81">
        <v>22</v>
      </c>
      <c r="C38" s="78" t="s">
        <v>499</v>
      </c>
      <c r="D38" s="100">
        <f t="shared" si="8"/>
      </c>
      <c r="E38" s="80" t="s">
        <v>509</v>
      </c>
      <c r="F38" s="80" t="s">
        <v>510</v>
      </c>
      <c r="G38" s="78" t="s">
        <v>297</v>
      </c>
      <c r="H38" s="78" t="s">
        <v>511</v>
      </c>
      <c r="I38" s="67" t="s">
        <v>99</v>
      </c>
      <c r="J38" s="100" t="str">
        <f t="shared" si="9"/>
        <v>01</v>
      </c>
      <c r="K38" s="79"/>
      <c r="L38" s="68"/>
      <c r="M38" s="68"/>
      <c r="N38" s="68"/>
      <c r="O38" s="69">
        <f t="shared" si="10"/>
        <v>1122.1</v>
      </c>
      <c r="P38" s="68">
        <v>1122.1</v>
      </c>
      <c r="Q38" s="68"/>
      <c r="R38" s="68"/>
      <c r="S38" s="68"/>
      <c r="T38" s="68">
        <v>1122.1</v>
      </c>
      <c r="U38" s="68">
        <v>1122.1</v>
      </c>
      <c r="V38" s="68">
        <v>1122.1</v>
      </c>
      <c r="W38" s="104" t="s">
        <v>512</v>
      </c>
      <c r="X38" s="406">
        <f t="shared" si="11"/>
        <v>1</v>
      </c>
      <c r="Y38" s="64">
        <f t="shared" si="19"/>
        <v>22</v>
      </c>
      <c r="Z38" s="65">
        <f t="shared" si="13"/>
        <v>0</v>
      </c>
      <c r="AA38" s="65">
        <f t="shared" si="14"/>
        <v>0</v>
      </c>
      <c r="AB38" s="65">
        <f t="shared" si="15"/>
        <v>0</v>
      </c>
      <c r="AC38" s="65">
        <f t="shared" si="16"/>
        <v>0</v>
      </c>
      <c r="AD38" s="65">
        <f t="shared" si="17"/>
        <v>0</v>
      </c>
      <c r="AE38" s="65">
        <f t="shared" si="18"/>
        <v>0</v>
      </c>
    </row>
    <row r="39" spans="1:31" ht="51">
      <c r="A39" s="80" t="s">
        <v>497</v>
      </c>
      <c r="B39" s="81">
        <v>23</v>
      </c>
      <c r="C39" s="78" t="s">
        <v>627</v>
      </c>
      <c r="D39" s="100">
        <f t="shared" si="8"/>
      </c>
      <c r="E39" s="80" t="s">
        <v>628</v>
      </c>
      <c r="F39" s="80" t="s">
        <v>629</v>
      </c>
      <c r="G39" s="78" t="s">
        <v>630</v>
      </c>
      <c r="H39" s="78" t="s">
        <v>631</v>
      </c>
      <c r="I39" s="67" t="s">
        <v>99</v>
      </c>
      <c r="J39" s="100" t="str">
        <f t="shared" si="9"/>
        <v>01</v>
      </c>
      <c r="K39" s="79"/>
      <c r="L39" s="68"/>
      <c r="M39" s="68"/>
      <c r="N39" s="68"/>
      <c r="O39" s="69">
        <f t="shared" si="10"/>
        <v>1118.1</v>
      </c>
      <c r="P39" s="68">
        <v>1118.1</v>
      </c>
      <c r="Q39" s="68">
        <v>192</v>
      </c>
      <c r="R39" s="68"/>
      <c r="S39" s="68"/>
      <c r="T39" s="68">
        <v>1118.1</v>
      </c>
      <c r="U39" s="68">
        <v>1118.1</v>
      </c>
      <c r="V39" s="68">
        <v>1118.1</v>
      </c>
      <c r="W39" s="104" t="s">
        <v>632</v>
      </c>
      <c r="X39" s="406">
        <f t="shared" si="11"/>
        <v>1</v>
      </c>
      <c r="Y39" s="64">
        <f t="shared" si="19"/>
        <v>23</v>
      </c>
      <c r="Z39" s="65">
        <f t="shared" si="13"/>
        <v>0</v>
      </c>
      <c r="AA39" s="65">
        <f t="shared" si="14"/>
        <v>0</v>
      </c>
      <c r="AB39" s="65">
        <f t="shared" si="15"/>
        <v>0</v>
      </c>
      <c r="AC39" s="65">
        <f t="shared" si="16"/>
        <v>0</v>
      </c>
      <c r="AD39" s="65">
        <f t="shared" si="17"/>
        <v>0</v>
      </c>
      <c r="AE39" s="65">
        <f t="shared" si="18"/>
        <v>0</v>
      </c>
    </row>
    <row r="40" spans="1:31" ht="204">
      <c r="A40" s="80" t="s">
        <v>497</v>
      </c>
      <c r="B40" s="81">
        <v>24</v>
      </c>
      <c r="C40" s="78" t="s">
        <v>517</v>
      </c>
      <c r="D40" s="100">
        <f t="shared" si="8"/>
      </c>
      <c r="E40" s="80" t="s">
        <v>518</v>
      </c>
      <c r="F40" s="80" t="s">
        <v>519</v>
      </c>
      <c r="G40" s="78"/>
      <c r="H40" s="78"/>
      <c r="I40" s="67" t="s">
        <v>99</v>
      </c>
      <c r="J40" s="100" t="str">
        <f t="shared" si="9"/>
        <v>01</v>
      </c>
      <c r="K40" s="79"/>
      <c r="L40" s="68"/>
      <c r="M40" s="68"/>
      <c r="N40" s="68"/>
      <c r="O40" s="69">
        <f t="shared" si="10"/>
        <v>814.3</v>
      </c>
      <c r="P40" s="68">
        <v>814.3</v>
      </c>
      <c r="Q40" s="68"/>
      <c r="R40" s="68"/>
      <c r="S40" s="68"/>
      <c r="T40" s="68">
        <v>814.3</v>
      </c>
      <c r="U40" s="68">
        <v>814.3</v>
      </c>
      <c r="V40" s="68">
        <v>814.3</v>
      </c>
      <c r="W40" s="104" t="s">
        <v>520</v>
      </c>
      <c r="X40" s="406">
        <f t="shared" si="11"/>
        <v>1</v>
      </c>
      <c r="Y40" s="64">
        <f t="shared" si="19"/>
        <v>24</v>
      </c>
      <c r="Z40" s="65">
        <f t="shared" si="13"/>
        <v>0</v>
      </c>
      <c r="AA40" s="65">
        <f t="shared" si="14"/>
        <v>0</v>
      </c>
      <c r="AB40" s="65">
        <f t="shared" si="15"/>
        <v>0</v>
      </c>
      <c r="AC40" s="65">
        <f t="shared" si="16"/>
        <v>0</v>
      </c>
      <c r="AD40" s="65">
        <f t="shared" si="17"/>
        <v>0</v>
      </c>
      <c r="AE40" s="65">
        <f t="shared" si="18"/>
        <v>0</v>
      </c>
    </row>
    <row r="41" spans="1:31" ht="267.75">
      <c r="A41" s="407" t="s">
        <v>497</v>
      </c>
      <c r="B41" s="408">
        <v>25</v>
      </c>
      <c r="C41" s="78" t="s">
        <v>885</v>
      </c>
      <c r="D41" s="100">
        <f t="shared" si="8"/>
      </c>
      <c r="E41" s="80" t="s">
        <v>889</v>
      </c>
      <c r="F41" s="80" t="s">
        <v>890</v>
      </c>
      <c r="G41" s="78" t="s">
        <v>891</v>
      </c>
      <c r="H41" s="78"/>
      <c r="I41" s="67" t="s">
        <v>99</v>
      </c>
      <c r="J41" s="100" t="str">
        <f t="shared" si="9"/>
        <v>01</v>
      </c>
      <c r="K41" s="79"/>
      <c r="L41" s="68"/>
      <c r="M41" s="68"/>
      <c r="N41" s="68"/>
      <c r="O41" s="69">
        <f t="shared" si="10"/>
        <v>768.5</v>
      </c>
      <c r="P41" s="68">
        <v>768.5</v>
      </c>
      <c r="Q41" s="68"/>
      <c r="R41" s="68"/>
      <c r="S41" s="68"/>
      <c r="T41" s="68"/>
      <c r="U41" s="68">
        <v>768.5</v>
      </c>
      <c r="V41" s="68">
        <v>768.5</v>
      </c>
      <c r="W41" s="104" t="s">
        <v>908</v>
      </c>
      <c r="X41" s="406">
        <f t="shared" si="11"/>
        <v>1</v>
      </c>
      <c r="Y41" s="413">
        <f t="shared" si="19"/>
        <v>25</v>
      </c>
      <c r="Z41" s="414">
        <f t="shared" si="13"/>
        <v>0</v>
      </c>
      <c r="AA41" s="414">
        <f t="shared" si="14"/>
        <v>0</v>
      </c>
      <c r="AB41" s="414">
        <f t="shared" si="15"/>
        <v>0</v>
      </c>
      <c r="AC41" s="414">
        <f t="shared" si="16"/>
        <v>0</v>
      </c>
      <c r="AD41" s="414">
        <f t="shared" si="17"/>
        <v>0</v>
      </c>
      <c r="AE41" s="414">
        <f t="shared" si="18"/>
        <v>0</v>
      </c>
    </row>
    <row r="42" spans="1:31" ht="409.5">
      <c r="A42" s="407" t="s">
        <v>497</v>
      </c>
      <c r="B42" s="408">
        <v>26</v>
      </c>
      <c r="C42" s="78" t="s">
        <v>731</v>
      </c>
      <c r="D42" s="100">
        <f t="shared" si="8"/>
      </c>
      <c r="E42" s="80" t="s">
        <v>732</v>
      </c>
      <c r="F42" s="80" t="s">
        <v>733</v>
      </c>
      <c r="G42" s="78"/>
      <c r="H42" s="78"/>
      <c r="I42" s="67" t="s">
        <v>99</v>
      </c>
      <c r="J42" s="100" t="str">
        <f t="shared" si="9"/>
        <v>01</v>
      </c>
      <c r="K42" s="79"/>
      <c r="L42" s="68"/>
      <c r="M42" s="68"/>
      <c r="N42" s="68"/>
      <c r="O42" s="69">
        <f t="shared" si="10"/>
        <v>711.5</v>
      </c>
      <c r="P42" s="68">
        <v>711.5</v>
      </c>
      <c r="Q42" s="68"/>
      <c r="R42" s="68"/>
      <c r="S42" s="68"/>
      <c r="T42" s="68"/>
      <c r="U42" s="68">
        <v>711.5</v>
      </c>
      <c r="V42" s="68">
        <v>711.5</v>
      </c>
      <c r="W42" s="104" t="s">
        <v>909</v>
      </c>
      <c r="X42" s="406">
        <f t="shared" si="11"/>
        <v>1</v>
      </c>
      <c r="Y42" s="413">
        <f t="shared" si="19"/>
        <v>26</v>
      </c>
      <c r="Z42" s="414">
        <f t="shared" si="13"/>
        <v>0</v>
      </c>
      <c r="AA42" s="414">
        <f t="shared" si="14"/>
        <v>0</v>
      </c>
      <c r="AB42" s="414">
        <f t="shared" si="15"/>
        <v>0</v>
      </c>
      <c r="AC42" s="414">
        <f t="shared" si="16"/>
        <v>0</v>
      </c>
      <c r="AD42" s="414">
        <f t="shared" si="17"/>
        <v>0</v>
      </c>
      <c r="AE42" s="414">
        <f t="shared" si="18"/>
        <v>0</v>
      </c>
    </row>
    <row r="43" spans="1:31" ht="89.25">
      <c r="A43" s="407" t="s">
        <v>497</v>
      </c>
      <c r="B43" s="408">
        <v>27</v>
      </c>
      <c r="C43" s="78" t="s">
        <v>537</v>
      </c>
      <c r="D43" s="100">
        <f t="shared" si="8"/>
      </c>
      <c r="E43" s="80" t="s">
        <v>546</v>
      </c>
      <c r="F43" s="80" t="s">
        <v>547</v>
      </c>
      <c r="G43" s="78" t="s">
        <v>556</v>
      </c>
      <c r="H43" s="78" t="s">
        <v>557</v>
      </c>
      <c r="I43" s="67" t="s">
        <v>99</v>
      </c>
      <c r="J43" s="100" t="str">
        <f t="shared" si="9"/>
        <v>01</v>
      </c>
      <c r="K43" s="79"/>
      <c r="L43" s="68"/>
      <c r="M43" s="68"/>
      <c r="N43" s="68"/>
      <c r="O43" s="69">
        <f t="shared" si="10"/>
        <v>642.9</v>
      </c>
      <c r="P43" s="68">
        <v>642.9</v>
      </c>
      <c r="Q43" s="68"/>
      <c r="R43" s="68"/>
      <c r="S43" s="68"/>
      <c r="T43" s="68"/>
      <c r="U43" s="68">
        <v>642.9</v>
      </c>
      <c r="V43" s="68">
        <v>642.9</v>
      </c>
      <c r="W43" s="104" t="s">
        <v>910</v>
      </c>
      <c r="X43" s="406">
        <f t="shared" si="11"/>
        <v>1</v>
      </c>
      <c r="Y43" s="413">
        <f t="shared" si="19"/>
        <v>27</v>
      </c>
      <c r="Z43" s="414">
        <f t="shared" si="13"/>
        <v>0</v>
      </c>
      <c r="AA43" s="414">
        <f t="shared" si="14"/>
        <v>0</v>
      </c>
      <c r="AB43" s="414">
        <f t="shared" si="15"/>
        <v>0</v>
      </c>
      <c r="AC43" s="414">
        <f t="shared" si="16"/>
        <v>0</v>
      </c>
      <c r="AD43" s="414">
        <f t="shared" si="17"/>
        <v>0</v>
      </c>
      <c r="AE43" s="414">
        <f t="shared" si="18"/>
        <v>0</v>
      </c>
    </row>
    <row r="44" spans="1:31" ht="51">
      <c r="A44" s="407" t="s">
        <v>497</v>
      </c>
      <c r="B44" s="408">
        <v>28</v>
      </c>
      <c r="C44" s="417" t="s">
        <v>524</v>
      </c>
      <c r="D44" s="404">
        <f t="shared" si="8"/>
      </c>
      <c r="E44" s="415" t="s">
        <v>521</v>
      </c>
      <c r="F44" s="415" t="s">
        <v>522</v>
      </c>
      <c r="G44" s="417" t="s">
        <v>525</v>
      </c>
      <c r="H44" s="417" t="s">
        <v>526</v>
      </c>
      <c r="I44" s="67" t="s">
        <v>99</v>
      </c>
      <c r="J44" s="404" t="str">
        <f t="shared" si="9"/>
        <v>01</v>
      </c>
      <c r="K44" s="79"/>
      <c r="L44" s="68"/>
      <c r="M44" s="68"/>
      <c r="N44" s="68"/>
      <c r="O44" s="418">
        <f t="shared" si="10"/>
        <v>543.8</v>
      </c>
      <c r="P44" s="68">
        <v>543.8</v>
      </c>
      <c r="Q44" s="68"/>
      <c r="R44" s="68"/>
      <c r="S44" s="68"/>
      <c r="T44" s="68">
        <v>543.8</v>
      </c>
      <c r="U44" s="68">
        <v>543.8</v>
      </c>
      <c r="V44" s="68">
        <v>543.8</v>
      </c>
      <c r="W44" s="419" t="s">
        <v>523</v>
      </c>
      <c r="X44" s="406">
        <f t="shared" si="11"/>
        <v>1</v>
      </c>
      <c r="Y44" s="413">
        <f t="shared" si="19"/>
        <v>28</v>
      </c>
      <c r="Z44" s="414">
        <f t="shared" si="13"/>
        <v>0</v>
      </c>
      <c r="AA44" s="414">
        <f t="shared" si="14"/>
        <v>0</v>
      </c>
      <c r="AB44" s="414">
        <f t="shared" si="15"/>
        <v>0</v>
      </c>
      <c r="AC44" s="414">
        <f t="shared" si="16"/>
        <v>0</v>
      </c>
      <c r="AD44" s="414">
        <f t="shared" si="17"/>
        <v>0</v>
      </c>
      <c r="AE44" s="414">
        <f t="shared" si="18"/>
        <v>0</v>
      </c>
    </row>
    <row r="45" spans="1:31" ht="204">
      <c r="A45" s="407" t="s">
        <v>497</v>
      </c>
      <c r="B45" s="408">
        <v>29</v>
      </c>
      <c r="C45" s="78" t="s">
        <v>719</v>
      </c>
      <c r="D45" s="405">
        <f t="shared" si="8"/>
      </c>
      <c r="E45" s="407" t="s">
        <v>724</v>
      </c>
      <c r="F45" s="407" t="s">
        <v>725</v>
      </c>
      <c r="G45" s="78" t="s">
        <v>726</v>
      </c>
      <c r="H45" s="78" t="s">
        <v>727</v>
      </c>
      <c r="I45" s="67" t="s">
        <v>99</v>
      </c>
      <c r="J45" s="405" t="str">
        <f t="shared" si="9"/>
        <v>01</v>
      </c>
      <c r="K45" s="409"/>
      <c r="L45" s="410"/>
      <c r="M45" s="410"/>
      <c r="N45" s="410"/>
      <c r="O45" s="411">
        <f t="shared" si="10"/>
        <v>540.4</v>
      </c>
      <c r="P45" s="410">
        <v>540.4</v>
      </c>
      <c r="Q45" s="410"/>
      <c r="R45" s="410"/>
      <c r="S45" s="410"/>
      <c r="T45" s="410"/>
      <c r="U45" s="410">
        <v>540.4</v>
      </c>
      <c r="V45" s="410">
        <v>540.4</v>
      </c>
      <c r="W45" s="412" t="s">
        <v>728</v>
      </c>
      <c r="X45" s="406">
        <f t="shared" si="11"/>
        <v>1</v>
      </c>
      <c r="Y45" s="413">
        <f>B45</f>
        <v>29</v>
      </c>
      <c r="Z45" s="414">
        <f>IF(M45&gt;=N45,0,M45-N45)</f>
        <v>0</v>
      </c>
      <c r="AA45" s="414">
        <f>IF(P45&gt;=Q45,0,P45-Q45)</f>
        <v>0</v>
      </c>
      <c r="AB45" s="414">
        <f>IF(R45&gt;=S45,0,R45-S45)</f>
        <v>0</v>
      </c>
      <c r="AC45" s="414">
        <f>IF(O45&gt;=T45,0,O45-T45)</f>
        <v>0</v>
      </c>
      <c r="AD45" s="414">
        <f>IF(O45&gt;=U45,0,O45-U45)</f>
        <v>0</v>
      </c>
      <c r="AE45" s="414">
        <f>IF(U45&gt;=V45,0,U45-V45)</f>
        <v>0</v>
      </c>
    </row>
    <row r="46" spans="1:31" ht="51">
      <c r="A46" s="407" t="s">
        <v>497</v>
      </c>
      <c r="B46" s="408">
        <v>30</v>
      </c>
      <c r="C46" s="78" t="s">
        <v>537</v>
      </c>
      <c r="D46" s="100">
        <f t="shared" si="8"/>
      </c>
      <c r="E46" s="80" t="s">
        <v>541</v>
      </c>
      <c r="F46" s="80" t="s">
        <v>542</v>
      </c>
      <c r="G46" s="78" t="s">
        <v>543</v>
      </c>
      <c r="H46" s="78" t="s">
        <v>544</v>
      </c>
      <c r="I46" s="67" t="s">
        <v>99</v>
      </c>
      <c r="J46" s="100" t="str">
        <f t="shared" si="9"/>
        <v>01</v>
      </c>
      <c r="K46" s="79"/>
      <c r="L46" s="68"/>
      <c r="M46" s="68"/>
      <c r="N46" s="68"/>
      <c r="O46" s="69">
        <f t="shared" si="10"/>
        <v>505</v>
      </c>
      <c r="P46" s="68">
        <v>505</v>
      </c>
      <c r="Q46" s="68"/>
      <c r="R46" s="68"/>
      <c r="S46" s="68"/>
      <c r="T46" s="68">
        <v>505</v>
      </c>
      <c r="U46" s="68">
        <v>505</v>
      </c>
      <c r="V46" s="68">
        <v>505</v>
      </c>
      <c r="W46" s="104" t="s">
        <v>545</v>
      </c>
      <c r="X46" s="406">
        <f t="shared" si="11"/>
        <v>1</v>
      </c>
      <c r="Y46" s="413">
        <f>B46</f>
        <v>30</v>
      </c>
      <c r="Z46" s="414">
        <f>IF(M46&gt;=N46,0,M46-N46)</f>
        <v>0</v>
      </c>
      <c r="AA46" s="414">
        <f>IF(P46&gt;=Q46,0,P46-Q46)</f>
        <v>0</v>
      </c>
      <c r="AB46" s="414">
        <f>IF(R46&gt;=S46,0,R46-S46)</f>
        <v>0</v>
      </c>
      <c r="AC46" s="414">
        <f>IF(O46&gt;=T46,0,O46-T46)</f>
        <v>0</v>
      </c>
      <c r="AD46" s="414">
        <f>IF(O46&gt;=U46,0,O46-U46)</f>
        <v>0</v>
      </c>
      <c r="AE46" s="414">
        <f>IF(U46&gt;=V46,0,U46-V46)</f>
        <v>0</v>
      </c>
    </row>
    <row r="47" spans="1:31" ht="51">
      <c r="A47" s="407" t="s">
        <v>497</v>
      </c>
      <c r="B47" s="408">
        <v>31</v>
      </c>
      <c r="C47" s="78" t="s">
        <v>627</v>
      </c>
      <c r="D47" s="100">
        <f t="shared" si="8"/>
      </c>
      <c r="E47" s="80" t="s">
        <v>653</v>
      </c>
      <c r="F47" s="80" t="s">
        <v>654</v>
      </c>
      <c r="G47" s="78" t="s">
        <v>655</v>
      </c>
      <c r="H47" s="78" t="s">
        <v>656</v>
      </c>
      <c r="I47" s="67" t="s">
        <v>99</v>
      </c>
      <c r="J47" s="100" t="str">
        <f t="shared" si="9"/>
        <v>01</v>
      </c>
      <c r="K47" s="79"/>
      <c r="L47" s="68"/>
      <c r="M47" s="68"/>
      <c r="N47" s="68"/>
      <c r="O47" s="69">
        <f t="shared" si="10"/>
        <v>479.7</v>
      </c>
      <c r="P47" s="68">
        <v>479.7</v>
      </c>
      <c r="Q47" s="68"/>
      <c r="R47" s="68"/>
      <c r="S47" s="68"/>
      <c r="T47" s="68">
        <v>479.7</v>
      </c>
      <c r="U47" s="68">
        <v>479.7</v>
      </c>
      <c r="V47" s="68">
        <v>479.7</v>
      </c>
      <c r="W47" s="104" t="s">
        <v>597</v>
      </c>
      <c r="X47" s="406">
        <f t="shared" si="11"/>
        <v>1</v>
      </c>
      <c r="Y47" s="413">
        <f>B47</f>
        <v>31</v>
      </c>
      <c r="Z47" s="414">
        <f>IF(M47&gt;=N47,0,M47-N47)</f>
        <v>0</v>
      </c>
      <c r="AA47" s="414">
        <f>IF(P47&gt;=Q47,0,P47-Q47)</f>
        <v>0</v>
      </c>
      <c r="AB47" s="414">
        <f>IF(R47&gt;=S47,0,R47-S47)</f>
        <v>0</v>
      </c>
      <c r="AC47" s="414">
        <f>IF(O47&gt;=T47,0,O47-T47)</f>
        <v>0</v>
      </c>
      <c r="AD47" s="414">
        <f>IF(O47&gt;=U47,0,O47-U47)</f>
        <v>0</v>
      </c>
      <c r="AE47" s="414">
        <f>IF(U47&gt;=V47,0,U47-V47)</f>
        <v>0</v>
      </c>
    </row>
    <row r="48" spans="1:31" ht="38.25">
      <c r="A48" s="407" t="s">
        <v>497</v>
      </c>
      <c r="B48" s="408">
        <v>32</v>
      </c>
      <c r="C48" s="78" t="s">
        <v>866</v>
      </c>
      <c r="D48" s="100">
        <f t="shared" si="8"/>
      </c>
      <c r="E48" s="80" t="s">
        <v>883</v>
      </c>
      <c r="F48" s="80" t="s">
        <v>616</v>
      </c>
      <c r="G48" s="78" t="s">
        <v>28</v>
      </c>
      <c r="H48" s="78" t="s">
        <v>884</v>
      </c>
      <c r="I48" s="67" t="s">
        <v>99</v>
      </c>
      <c r="J48" s="100" t="str">
        <f t="shared" si="9"/>
        <v>01</v>
      </c>
      <c r="K48" s="79"/>
      <c r="L48" s="68"/>
      <c r="M48" s="68"/>
      <c r="N48" s="68"/>
      <c r="O48" s="69">
        <f t="shared" si="10"/>
        <v>472.8</v>
      </c>
      <c r="P48" s="68"/>
      <c r="Q48" s="68"/>
      <c r="R48" s="68">
        <v>472.8</v>
      </c>
      <c r="S48" s="68">
        <v>472.8</v>
      </c>
      <c r="T48" s="68"/>
      <c r="U48" s="68"/>
      <c r="V48" s="68"/>
      <c r="W48" s="104" t="s">
        <v>882</v>
      </c>
      <c r="X48" s="406">
        <f t="shared" si="11"/>
        <v>1</v>
      </c>
      <c r="Y48" s="413">
        <f>B48</f>
        <v>32</v>
      </c>
      <c r="Z48" s="414">
        <f>IF(M48&gt;=N48,0,M48-N48)</f>
        <v>0</v>
      </c>
      <c r="AA48" s="414">
        <f>IF(P48&gt;=Q48,0,P48-Q48)</f>
        <v>0</v>
      </c>
      <c r="AB48" s="414">
        <f>IF(R48&gt;=S48,0,R48-S48)</f>
        <v>0</v>
      </c>
      <c r="AC48" s="414">
        <f>IF(O48&gt;=T48,0,O48-T48)</f>
        <v>0</v>
      </c>
      <c r="AD48" s="414">
        <f>IF(O48&gt;=U48,0,O48-U48)</f>
        <v>0</v>
      </c>
      <c r="AE48" s="414">
        <f>IF(U48&gt;=V48,0,U48-V48)</f>
        <v>0</v>
      </c>
    </row>
    <row r="49" spans="1:31" ht="51">
      <c r="A49" s="407" t="s">
        <v>497</v>
      </c>
      <c r="B49" s="408">
        <v>33</v>
      </c>
      <c r="C49" s="78" t="s">
        <v>627</v>
      </c>
      <c r="D49" s="100">
        <f aca="true" t="shared" si="20" ref="D49:D80">IF(ISERROR(VLOOKUP(C49,LesCode,2,FALSE)),"",VLOOKUP(C49,LesCode,2,FALSE))</f>
      </c>
      <c r="E49" s="80" t="s">
        <v>657</v>
      </c>
      <c r="F49" s="80" t="s">
        <v>658</v>
      </c>
      <c r="G49" s="78" t="s">
        <v>659</v>
      </c>
      <c r="H49" s="78" t="s">
        <v>660</v>
      </c>
      <c r="I49" s="67" t="s">
        <v>99</v>
      </c>
      <c r="J49" s="100" t="str">
        <f aca="true" t="shared" si="21" ref="J49:J80">IF(ISERROR(VLOOKUP(I49,КодВидИсп2,3,FALSE)),0,VLOOKUP(I49,КодВидИсп2,3,FALSE))</f>
        <v>01</v>
      </c>
      <c r="K49" s="79"/>
      <c r="L49" s="68"/>
      <c r="M49" s="68"/>
      <c r="N49" s="68"/>
      <c r="O49" s="69">
        <f aca="true" t="shared" si="22" ref="O49:O80">P49+R49</f>
        <v>455.7</v>
      </c>
      <c r="P49" s="68">
        <v>455.7</v>
      </c>
      <c r="Q49" s="68"/>
      <c r="R49" s="68"/>
      <c r="S49" s="68"/>
      <c r="T49" s="68">
        <v>455.7</v>
      </c>
      <c r="U49" s="68">
        <v>455.7</v>
      </c>
      <c r="V49" s="68">
        <v>455.7</v>
      </c>
      <c r="W49" s="104" t="s">
        <v>661</v>
      </c>
      <c r="X49" s="406">
        <f aca="true" t="shared" si="23" ref="X49:X80">IF(ISERROR(VLOOKUP(J49,КодВидИсп,3,FALSE)),0,VLOOKUP(J49,КодВидИсп,3,FALSE))</f>
        <v>1</v>
      </c>
      <c r="Y49" s="413">
        <f>B49</f>
        <v>33</v>
      </c>
      <c r="Z49" s="414">
        <f>IF(M49&gt;=N49,0,M49-N49)</f>
        <v>0</v>
      </c>
      <c r="AA49" s="414">
        <f>IF(P49&gt;=Q49,0,P49-Q49)</f>
        <v>0</v>
      </c>
      <c r="AB49" s="414">
        <f>IF(R49&gt;=S49,0,R49-S49)</f>
        <v>0</v>
      </c>
      <c r="AC49" s="414">
        <f>IF(O49&gt;=T49,0,O49-T49)</f>
        <v>0</v>
      </c>
      <c r="AD49" s="414">
        <f>IF(O49&gt;=U49,0,O49-U49)</f>
        <v>0</v>
      </c>
      <c r="AE49" s="414">
        <f>IF(U49&gt;=V49,0,U49-V49)</f>
        <v>0</v>
      </c>
    </row>
    <row r="50" spans="1:31" ht="38.25">
      <c r="A50" s="80" t="s">
        <v>497</v>
      </c>
      <c r="B50" s="81">
        <v>34</v>
      </c>
      <c r="C50" s="78" t="s">
        <v>824</v>
      </c>
      <c r="D50" s="100">
        <f t="shared" si="20"/>
      </c>
      <c r="E50" s="80" t="s">
        <v>829</v>
      </c>
      <c r="F50" s="80" t="s">
        <v>830</v>
      </c>
      <c r="G50" s="78" t="s">
        <v>834</v>
      </c>
      <c r="H50" s="78" t="s">
        <v>835</v>
      </c>
      <c r="I50" s="67" t="s">
        <v>99</v>
      </c>
      <c r="J50" s="100" t="str">
        <f t="shared" si="21"/>
        <v>01</v>
      </c>
      <c r="K50" s="79"/>
      <c r="L50" s="68"/>
      <c r="M50" s="68"/>
      <c r="N50" s="68"/>
      <c r="O50" s="69">
        <f t="shared" si="22"/>
        <v>455.6</v>
      </c>
      <c r="P50" s="68">
        <v>455.6</v>
      </c>
      <c r="Q50" s="68"/>
      <c r="R50" s="68"/>
      <c r="S50" s="68"/>
      <c r="T50" s="68">
        <v>455.6</v>
      </c>
      <c r="U50" s="68">
        <v>455.6</v>
      </c>
      <c r="V50" s="68">
        <v>455.6</v>
      </c>
      <c r="W50" s="104" t="s">
        <v>833</v>
      </c>
      <c r="X50" s="406">
        <f t="shared" si="23"/>
        <v>1</v>
      </c>
      <c r="Y50" s="64">
        <f aca="true" t="shared" si="24" ref="Y50:Y72">B50</f>
        <v>34</v>
      </c>
      <c r="Z50" s="65">
        <f aca="true" t="shared" si="25" ref="Z50:Z72">IF(M50&gt;=N50,0,M50-N50)</f>
        <v>0</v>
      </c>
      <c r="AA50" s="65">
        <f aca="true" t="shared" si="26" ref="AA50:AA72">IF(P50&gt;=Q50,0,P50-Q50)</f>
        <v>0</v>
      </c>
      <c r="AB50" s="65">
        <f aca="true" t="shared" si="27" ref="AB50:AB72">IF(R50&gt;=S50,0,R50-S50)</f>
        <v>0</v>
      </c>
      <c r="AC50" s="65">
        <f aca="true" t="shared" si="28" ref="AC50:AC72">IF(O50&gt;=T50,0,O50-T50)</f>
        <v>0</v>
      </c>
      <c r="AD50" s="65">
        <f aca="true" t="shared" si="29" ref="AD50:AD72">IF(O50&gt;=U50,0,O50-U50)</f>
        <v>0</v>
      </c>
      <c r="AE50" s="65">
        <f aca="true" t="shared" si="30" ref="AE50:AE72">IF(U50&gt;=V50,0,U50-V50)</f>
        <v>0</v>
      </c>
    </row>
    <row r="51" spans="1:31" ht="51">
      <c r="A51" s="80" t="s">
        <v>497</v>
      </c>
      <c r="B51" s="81">
        <v>35</v>
      </c>
      <c r="C51" s="78" t="s">
        <v>592</v>
      </c>
      <c r="D51" s="405">
        <f t="shared" si="20"/>
      </c>
      <c r="E51" s="407" t="s">
        <v>593</v>
      </c>
      <c r="F51" s="407" t="s">
        <v>594</v>
      </c>
      <c r="G51" s="78" t="s">
        <v>595</v>
      </c>
      <c r="H51" s="78" t="s">
        <v>596</v>
      </c>
      <c r="I51" s="67" t="s">
        <v>99</v>
      </c>
      <c r="J51" s="405" t="str">
        <f t="shared" si="21"/>
        <v>01</v>
      </c>
      <c r="K51" s="409"/>
      <c r="L51" s="410"/>
      <c r="M51" s="410"/>
      <c r="N51" s="410"/>
      <c r="O51" s="411">
        <f t="shared" si="22"/>
        <v>444.7</v>
      </c>
      <c r="P51" s="410">
        <v>444.7</v>
      </c>
      <c r="Q51" s="410">
        <v>444.7</v>
      </c>
      <c r="R51" s="410">
        <v>0</v>
      </c>
      <c r="S51" s="410"/>
      <c r="T51" s="410">
        <v>444.7</v>
      </c>
      <c r="U51" s="410">
        <v>444.7</v>
      </c>
      <c r="V51" s="410">
        <v>444.7</v>
      </c>
      <c r="W51" s="412" t="s">
        <v>597</v>
      </c>
      <c r="X51" s="406">
        <f t="shared" si="23"/>
        <v>1</v>
      </c>
      <c r="Y51" s="64">
        <f t="shared" si="24"/>
        <v>35</v>
      </c>
      <c r="Z51" s="65">
        <f t="shared" si="25"/>
        <v>0</v>
      </c>
      <c r="AA51" s="65">
        <f t="shared" si="26"/>
        <v>0</v>
      </c>
      <c r="AB51" s="65">
        <f t="shared" si="27"/>
        <v>0</v>
      </c>
      <c r="AC51" s="65">
        <f t="shared" si="28"/>
        <v>0</v>
      </c>
      <c r="AD51" s="65">
        <f t="shared" si="29"/>
        <v>0</v>
      </c>
      <c r="AE51" s="65">
        <f t="shared" si="30"/>
        <v>0</v>
      </c>
    </row>
    <row r="52" spans="1:31" ht="51">
      <c r="A52" s="80" t="s">
        <v>497</v>
      </c>
      <c r="B52" s="81">
        <v>36</v>
      </c>
      <c r="C52" s="78" t="s">
        <v>850</v>
      </c>
      <c r="D52" s="100">
        <f t="shared" si="20"/>
      </c>
      <c r="E52" s="80" t="s">
        <v>861</v>
      </c>
      <c r="F52" s="80" t="s">
        <v>862</v>
      </c>
      <c r="G52" s="78" t="s">
        <v>863</v>
      </c>
      <c r="H52" s="78" t="s">
        <v>864</v>
      </c>
      <c r="I52" s="67" t="s">
        <v>99</v>
      </c>
      <c r="J52" s="100" t="str">
        <f t="shared" si="21"/>
        <v>01</v>
      </c>
      <c r="K52" s="79"/>
      <c r="L52" s="68"/>
      <c r="M52" s="68"/>
      <c r="N52" s="68"/>
      <c r="O52" s="69">
        <f t="shared" si="22"/>
        <v>431.6</v>
      </c>
      <c r="P52" s="68"/>
      <c r="Q52" s="68"/>
      <c r="R52" s="68">
        <v>431.6</v>
      </c>
      <c r="S52" s="68">
        <v>172.6</v>
      </c>
      <c r="T52" s="68"/>
      <c r="U52" s="68"/>
      <c r="V52" s="68"/>
      <c r="W52" s="104" t="s">
        <v>865</v>
      </c>
      <c r="X52" s="406">
        <f t="shared" si="23"/>
        <v>1</v>
      </c>
      <c r="Y52" s="64">
        <f t="shared" si="24"/>
        <v>36</v>
      </c>
      <c r="Z52" s="65">
        <f t="shared" si="25"/>
        <v>0</v>
      </c>
      <c r="AA52" s="65">
        <f t="shared" si="26"/>
        <v>0</v>
      </c>
      <c r="AB52" s="65">
        <f t="shared" si="27"/>
        <v>0</v>
      </c>
      <c r="AC52" s="65">
        <f t="shared" si="28"/>
        <v>0</v>
      </c>
      <c r="AD52" s="65">
        <f t="shared" si="29"/>
        <v>0</v>
      </c>
      <c r="AE52" s="65">
        <f t="shared" si="30"/>
        <v>0</v>
      </c>
    </row>
    <row r="53" spans="1:31" ht="38.25">
      <c r="A53" s="80" t="s">
        <v>497</v>
      </c>
      <c r="B53" s="81">
        <v>37</v>
      </c>
      <c r="C53" s="78" t="s">
        <v>592</v>
      </c>
      <c r="D53" s="405">
        <f t="shared" si="20"/>
      </c>
      <c r="E53" s="407" t="s">
        <v>615</v>
      </c>
      <c r="F53" s="407" t="s">
        <v>616</v>
      </c>
      <c r="G53" s="78" t="s">
        <v>617</v>
      </c>
      <c r="H53" s="78" t="s">
        <v>613</v>
      </c>
      <c r="I53" s="67" t="s">
        <v>99</v>
      </c>
      <c r="J53" s="405" t="str">
        <f t="shared" si="21"/>
        <v>01</v>
      </c>
      <c r="K53" s="409"/>
      <c r="L53" s="410"/>
      <c r="M53" s="410"/>
      <c r="N53" s="410"/>
      <c r="O53" s="411">
        <f t="shared" si="22"/>
        <v>382.9</v>
      </c>
      <c r="P53" s="410"/>
      <c r="Q53" s="410"/>
      <c r="R53" s="410">
        <v>382.9</v>
      </c>
      <c r="S53" s="410">
        <v>382.9</v>
      </c>
      <c r="T53" s="410"/>
      <c r="U53" s="410"/>
      <c r="V53" s="410"/>
      <c r="W53" s="412" t="s">
        <v>618</v>
      </c>
      <c r="X53" s="406">
        <f t="shared" si="23"/>
        <v>1</v>
      </c>
      <c r="Y53" s="64">
        <f t="shared" si="24"/>
        <v>37</v>
      </c>
      <c r="Z53" s="65">
        <f t="shared" si="25"/>
        <v>0</v>
      </c>
      <c r="AA53" s="65">
        <f t="shared" si="26"/>
        <v>0</v>
      </c>
      <c r="AB53" s="65">
        <f t="shared" si="27"/>
        <v>0</v>
      </c>
      <c r="AC53" s="65">
        <f t="shared" si="28"/>
        <v>0</v>
      </c>
      <c r="AD53" s="65">
        <f t="shared" si="29"/>
        <v>0</v>
      </c>
      <c r="AE53" s="65">
        <f t="shared" si="30"/>
        <v>0</v>
      </c>
    </row>
    <row r="54" spans="1:31" ht="229.5">
      <c r="A54" s="80" t="s">
        <v>497</v>
      </c>
      <c r="B54" s="81">
        <v>38</v>
      </c>
      <c r="C54" s="78" t="s">
        <v>592</v>
      </c>
      <c r="D54" s="405">
        <f t="shared" si="20"/>
      </c>
      <c r="E54" s="407" t="s">
        <v>610</v>
      </c>
      <c r="F54" s="407" t="s">
        <v>611</v>
      </c>
      <c r="G54" s="78" t="s">
        <v>612</v>
      </c>
      <c r="H54" s="78" t="s">
        <v>613</v>
      </c>
      <c r="I54" s="67" t="s">
        <v>99</v>
      </c>
      <c r="J54" s="405" t="str">
        <f t="shared" si="21"/>
        <v>01</v>
      </c>
      <c r="K54" s="409"/>
      <c r="L54" s="410"/>
      <c r="M54" s="410"/>
      <c r="N54" s="410"/>
      <c r="O54" s="411">
        <f t="shared" si="22"/>
        <v>354.2</v>
      </c>
      <c r="P54" s="410">
        <v>354.2</v>
      </c>
      <c r="Q54" s="410"/>
      <c r="R54" s="410">
        <v>0</v>
      </c>
      <c r="S54" s="410"/>
      <c r="T54" s="410"/>
      <c r="U54" s="410">
        <v>354.2</v>
      </c>
      <c r="V54" s="410">
        <v>354.2</v>
      </c>
      <c r="W54" s="412" t="s">
        <v>614</v>
      </c>
      <c r="X54" s="406">
        <f t="shared" si="23"/>
        <v>1</v>
      </c>
      <c r="Y54" s="64">
        <f t="shared" si="24"/>
        <v>38</v>
      </c>
      <c r="Z54" s="65">
        <f t="shared" si="25"/>
        <v>0</v>
      </c>
      <c r="AA54" s="65">
        <f t="shared" si="26"/>
        <v>0</v>
      </c>
      <c r="AB54" s="65">
        <f t="shared" si="27"/>
        <v>0</v>
      </c>
      <c r="AC54" s="65">
        <f t="shared" si="28"/>
        <v>0</v>
      </c>
      <c r="AD54" s="65">
        <f t="shared" si="29"/>
        <v>0</v>
      </c>
      <c r="AE54" s="65">
        <f t="shared" si="30"/>
        <v>0</v>
      </c>
    </row>
    <row r="55" spans="1:31" ht="153">
      <c r="A55" s="80" t="s">
        <v>497</v>
      </c>
      <c r="B55" s="81">
        <v>39</v>
      </c>
      <c r="C55" s="78" t="s">
        <v>850</v>
      </c>
      <c r="D55" s="100">
        <f t="shared" si="20"/>
      </c>
      <c r="E55" s="80" t="s">
        <v>851</v>
      </c>
      <c r="F55" s="80" t="s">
        <v>852</v>
      </c>
      <c r="G55" s="78" t="s">
        <v>317</v>
      </c>
      <c r="H55" s="78" t="s">
        <v>855</v>
      </c>
      <c r="I55" s="67" t="s">
        <v>99</v>
      </c>
      <c r="J55" s="100" t="str">
        <f t="shared" si="21"/>
        <v>01</v>
      </c>
      <c r="K55" s="79"/>
      <c r="L55" s="68"/>
      <c r="M55" s="68"/>
      <c r="N55" s="68"/>
      <c r="O55" s="69">
        <f t="shared" si="22"/>
        <v>350.4</v>
      </c>
      <c r="P55" s="68">
        <v>350.4</v>
      </c>
      <c r="Q55" s="68"/>
      <c r="R55" s="68"/>
      <c r="S55" s="68"/>
      <c r="T55" s="68"/>
      <c r="U55" s="68">
        <v>350.4</v>
      </c>
      <c r="V55" s="68">
        <v>350.4</v>
      </c>
      <c r="W55" s="104" t="s">
        <v>854</v>
      </c>
      <c r="X55" s="406">
        <f t="shared" si="23"/>
        <v>1</v>
      </c>
      <c r="Y55" s="64">
        <f t="shared" si="24"/>
        <v>39</v>
      </c>
      <c r="Z55" s="65">
        <f t="shared" si="25"/>
        <v>0</v>
      </c>
      <c r="AA55" s="65">
        <f t="shared" si="26"/>
        <v>0</v>
      </c>
      <c r="AB55" s="65">
        <f t="shared" si="27"/>
        <v>0</v>
      </c>
      <c r="AC55" s="65">
        <f t="shared" si="28"/>
        <v>0</v>
      </c>
      <c r="AD55" s="65">
        <f t="shared" si="29"/>
        <v>0</v>
      </c>
      <c r="AE55" s="65">
        <f t="shared" si="30"/>
        <v>0</v>
      </c>
    </row>
    <row r="56" spans="1:31" ht="318.75">
      <c r="A56" s="80" t="s">
        <v>497</v>
      </c>
      <c r="B56" s="81">
        <v>40</v>
      </c>
      <c r="C56" s="78" t="s">
        <v>627</v>
      </c>
      <c r="D56" s="100">
        <f t="shared" si="20"/>
      </c>
      <c r="E56" s="80" t="s">
        <v>639</v>
      </c>
      <c r="F56" s="80" t="s">
        <v>640</v>
      </c>
      <c r="G56" s="78" t="s">
        <v>300</v>
      </c>
      <c r="H56" s="78" t="s">
        <v>641</v>
      </c>
      <c r="I56" s="67" t="s">
        <v>99</v>
      </c>
      <c r="J56" s="100" t="str">
        <f t="shared" si="21"/>
        <v>01</v>
      </c>
      <c r="K56" s="79"/>
      <c r="L56" s="68"/>
      <c r="M56" s="68"/>
      <c r="N56" s="68"/>
      <c r="O56" s="69">
        <f t="shared" si="22"/>
        <v>345.5</v>
      </c>
      <c r="P56" s="68">
        <v>345.5</v>
      </c>
      <c r="Q56" s="68"/>
      <c r="R56" s="68"/>
      <c r="S56" s="68"/>
      <c r="T56" s="68"/>
      <c r="U56" s="68">
        <v>345.5</v>
      </c>
      <c r="V56" s="68">
        <v>345.5</v>
      </c>
      <c r="W56" s="104" t="s">
        <v>642</v>
      </c>
      <c r="X56" s="406">
        <f t="shared" si="23"/>
        <v>1</v>
      </c>
      <c r="Y56" s="64">
        <f t="shared" si="24"/>
        <v>40</v>
      </c>
      <c r="Z56" s="65">
        <f t="shared" si="25"/>
        <v>0</v>
      </c>
      <c r="AA56" s="65">
        <f t="shared" si="26"/>
        <v>0</v>
      </c>
      <c r="AB56" s="65">
        <f t="shared" si="27"/>
        <v>0</v>
      </c>
      <c r="AC56" s="65">
        <f t="shared" si="28"/>
        <v>0</v>
      </c>
      <c r="AD56" s="65">
        <f t="shared" si="29"/>
        <v>0</v>
      </c>
      <c r="AE56" s="65">
        <f t="shared" si="30"/>
        <v>0</v>
      </c>
    </row>
    <row r="57" spans="1:31" ht="318.75">
      <c r="A57" s="80" t="s">
        <v>497</v>
      </c>
      <c r="B57" s="81">
        <v>41</v>
      </c>
      <c r="C57" s="78" t="s">
        <v>592</v>
      </c>
      <c r="D57" s="405">
        <f t="shared" si="20"/>
      </c>
      <c r="E57" s="407" t="s">
        <v>602</v>
      </c>
      <c r="F57" s="407" t="s">
        <v>603</v>
      </c>
      <c r="G57" s="78" t="s">
        <v>604</v>
      </c>
      <c r="H57" s="78" t="s">
        <v>605</v>
      </c>
      <c r="I57" s="67" t="s">
        <v>99</v>
      </c>
      <c r="J57" s="405" t="str">
        <f t="shared" si="21"/>
        <v>01</v>
      </c>
      <c r="K57" s="409"/>
      <c r="L57" s="410"/>
      <c r="M57" s="410"/>
      <c r="N57" s="410"/>
      <c r="O57" s="411">
        <f t="shared" si="22"/>
        <v>326.9</v>
      </c>
      <c r="P57" s="410">
        <v>326.9</v>
      </c>
      <c r="Q57" s="410"/>
      <c r="R57" s="410"/>
      <c r="S57" s="410"/>
      <c r="T57" s="410"/>
      <c r="U57" s="410">
        <v>326.9</v>
      </c>
      <c r="V57" s="410">
        <v>326.9</v>
      </c>
      <c r="W57" s="412" t="s">
        <v>911</v>
      </c>
      <c r="X57" s="406">
        <f t="shared" si="23"/>
        <v>1</v>
      </c>
      <c r="Y57" s="64">
        <f t="shared" si="24"/>
        <v>41</v>
      </c>
      <c r="Z57" s="65">
        <f t="shared" si="25"/>
        <v>0</v>
      </c>
      <c r="AA57" s="65">
        <f t="shared" si="26"/>
        <v>0</v>
      </c>
      <c r="AB57" s="65">
        <f t="shared" si="27"/>
        <v>0</v>
      </c>
      <c r="AC57" s="65">
        <f t="shared" si="28"/>
        <v>0</v>
      </c>
      <c r="AD57" s="65">
        <f t="shared" si="29"/>
        <v>0</v>
      </c>
      <c r="AE57" s="65">
        <f t="shared" si="30"/>
        <v>0</v>
      </c>
    </row>
    <row r="58" spans="1:31" ht="51.75" thickBot="1">
      <c r="A58" s="80" t="s">
        <v>497</v>
      </c>
      <c r="B58" s="81">
        <v>42</v>
      </c>
      <c r="C58" s="78" t="s">
        <v>841</v>
      </c>
      <c r="D58" s="100">
        <f t="shared" si="20"/>
      </c>
      <c r="E58" s="80" t="s">
        <v>845</v>
      </c>
      <c r="F58" s="80" t="s">
        <v>846</v>
      </c>
      <c r="G58" s="78"/>
      <c r="H58" s="78"/>
      <c r="I58" s="67" t="s">
        <v>99</v>
      </c>
      <c r="J58" s="100" t="str">
        <f t="shared" si="21"/>
        <v>01</v>
      </c>
      <c r="K58" s="79"/>
      <c r="L58" s="68"/>
      <c r="M58" s="68"/>
      <c r="N58" s="68"/>
      <c r="O58" s="69">
        <f t="shared" si="22"/>
        <v>322.2</v>
      </c>
      <c r="P58" s="68">
        <v>322.2</v>
      </c>
      <c r="Q58" s="68"/>
      <c r="R58" s="68"/>
      <c r="S58" s="68"/>
      <c r="T58" s="68">
        <v>322.2</v>
      </c>
      <c r="U58" s="68">
        <v>322.2</v>
      </c>
      <c r="V58" s="68">
        <v>322.2</v>
      </c>
      <c r="W58" s="104" t="s">
        <v>847</v>
      </c>
      <c r="X58" s="406">
        <f t="shared" si="23"/>
        <v>1</v>
      </c>
      <c r="Y58" s="64">
        <f t="shared" si="24"/>
        <v>42</v>
      </c>
      <c r="Z58" s="65">
        <f t="shared" si="25"/>
        <v>0</v>
      </c>
      <c r="AA58" s="65">
        <f t="shared" si="26"/>
        <v>0</v>
      </c>
      <c r="AB58" s="65">
        <f t="shared" si="27"/>
        <v>0</v>
      </c>
      <c r="AC58" s="65">
        <f t="shared" si="28"/>
        <v>0</v>
      </c>
      <c r="AD58" s="65">
        <f t="shared" si="29"/>
        <v>0</v>
      </c>
      <c r="AE58" s="65">
        <f t="shared" si="30"/>
        <v>0</v>
      </c>
    </row>
    <row r="59" spans="1:31" ht="51">
      <c r="A59" s="80" t="s">
        <v>497</v>
      </c>
      <c r="B59" s="81">
        <v>43</v>
      </c>
      <c r="C59" s="78" t="s">
        <v>627</v>
      </c>
      <c r="D59" s="100">
        <f t="shared" si="20"/>
      </c>
      <c r="E59" s="80" t="s">
        <v>633</v>
      </c>
      <c r="F59" s="80" t="s">
        <v>634</v>
      </c>
      <c r="G59" s="78" t="s">
        <v>635</v>
      </c>
      <c r="H59" s="78" t="s">
        <v>636</v>
      </c>
      <c r="I59" s="67" t="s">
        <v>99</v>
      </c>
      <c r="J59" s="100" t="str">
        <f t="shared" si="21"/>
        <v>01</v>
      </c>
      <c r="K59" s="79"/>
      <c r="L59" s="68"/>
      <c r="M59" s="68"/>
      <c r="N59" s="68"/>
      <c r="O59" s="69">
        <f t="shared" si="22"/>
        <v>310.9</v>
      </c>
      <c r="P59" s="68">
        <v>310.9</v>
      </c>
      <c r="Q59" s="68">
        <v>237.9</v>
      </c>
      <c r="R59" s="68"/>
      <c r="S59" s="68"/>
      <c r="T59" s="68">
        <v>310.9</v>
      </c>
      <c r="U59" s="68">
        <v>310.9</v>
      </c>
      <c r="V59" s="68">
        <v>310.9</v>
      </c>
      <c r="W59" s="424" t="s">
        <v>637</v>
      </c>
      <c r="X59" s="406">
        <f t="shared" si="23"/>
        <v>1</v>
      </c>
      <c r="Y59" s="64">
        <f t="shared" si="24"/>
        <v>43</v>
      </c>
      <c r="Z59" s="65">
        <f t="shared" si="25"/>
        <v>0</v>
      </c>
      <c r="AA59" s="65">
        <f t="shared" si="26"/>
        <v>0</v>
      </c>
      <c r="AB59" s="65">
        <f t="shared" si="27"/>
        <v>0</v>
      </c>
      <c r="AC59" s="65">
        <f t="shared" si="28"/>
        <v>0</v>
      </c>
      <c r="AD59" s="65">
        <f t="shared" si="29"/>
        <v>0</v>
      </c>
      <c r="AE59" s="65">
        <f t="shared" si="30"/>
        <v>0</v>
      </c>
    </row>
    <row r="60" spans="1:31" ht="191.25">
      <c r="A60" s="80" t="s">
        <v>497</v>
      </c>
      <c r="B60" s="81">
        <v>44</v>
      </c>
      <c r="C60" s="78" t="s">
        <v>537</v>
      </c>
      <c r="D60" s="100">
        <f t="shared" si="20"/>
      </c>
      <c r="E60" s="80" t="s">
        <v>538</v>
      </c>
      <c r="F60" s="80" t="s">
        <v>539</v>
      </c>
      <c r="G60" s="78" t="s">
        <v>30</v>
      </c>
      <c r="H60" s="78" t="s">
        <v>540</v>
      </c>
      <c r="I60" s="67" t="s">
        <v>99</v>
      </c>
      <c r="J60" s="100" t="str">
        <f t="shared" si="21"/>
        <v>01</v>
      </c>
      <c r="K60" s="79"/>
      <c r="L60" s="68"/>
      <c r="M60" s="68"/>
      <c r="N60" s="68"/>
      <c r="O60" s="69">
        <f t="shared" si="22"/>
        <v>304.8</v>
      </c>
      <c r="P60" s="68">
        <v>304.8</v>
      </c>
      <c r="Q60" s="68"/>
      <c r="R60" s="68"/>
      <c r="S60" s="68"/>
      <c r="T60" s="68"/>
      <c r="U60" s="68">
        <v>304.8</v>
      </c>
      <c r="V60" s="68">
        <v>304.8</v>
      </c>
      <c r="W60" s="426" t="s">
        <v>912</v>
      </c>
      <c r="X60" s="406">
        <f t="shared" si="23"/>
        <v>1</v>
      </c>
      <c r="Y60" s="64">
        <f t="shared" si="24"/>
        <v>44</v>
      </c>
      <c r="Z60" s="65">
        <f t="shared" si="25"/>
        <v>0</v>
      </c>
      <c r="AA60" s="65">
        <f t="shared" si="26"/>
        <v>0</v>
      </c>
      <c r="AB60" s="65">
        <f t="shared" si="27"/>
        <v>0</v>
      </c>
      <c r="AC60" s="65">
        <f t="shared" si="28"/>
        <v>0</v>
      </c>
      <c r="AD60" s="65">
        <f t="shared" si="29"/>
        <v>0</v>
      </c>
      <c r="AE60" s="65">
        <f t="shared" si="30"/>
        <v>0</v>
      </c>
    </row>
    <row r="61" spans="1:31" ht="51">
      <c r="A61" s="80" t="s">
        <v>497</v>
      </c>
      <c r="B61" s="81">
        <v>45</v>
      </c>
      <c r="C61" s="78" t="s">
        <v>885</v>
      </c>
      <c r="D61" s="100">
        <f t="shared" si="20"/>
      </c>
      <c r="E61" s="80" t="s">
        <v>892</v>
      </c>
      <c r="F61" s="80" t="s">
        <v>893</v>
      </c>
      <c r="G61" s="78" t="s">
        <v>894</v>
      </c>
      <c r="H61" s="78"/>
      <c r="I61" s="67" t="s">
        <v>99</v>
      </c>
      <c r="J61" s="100" t="str">
        <f t="shared" si="21"/>
        <v>01</v>
      </c>
      <c r="K61" s="79"/>
      <c r="L61" s="68"/>
      <c r="M61" s="68"/>
      <c r="N61" s="68"/>
      <c r="O61" s="69">
        <f t="shared" si="22"/>
        <v>293.9</v>
      </c>
      <c r="P61" s="68">
        <v>293.9</v>
      </c>
      <c r="Q61" s="68"/>
      <c r="R61" s="68"/>
      <c r="S61" s="68"/>
      <c r="T61" s="68">
        <v>293.9</v>
      </c>
      <c r="U61" s="68">
        <v>293.9</v>
      </c>
      <c r="V61" s="68">
        <v>293.9</v>
      </c>
      <c r="W61" s="426" t="s">
        <v>895</v>
      </c>
      <c r="X61" s="406">
        <f t="shared" si="23"/>
        <v>1</v>
      </c>
      <c r="Y61" s="64">
        <f t="shared" si="24"/>
        <v>45</v>
      </c>
      <c r="Z61" s="65">
        <f t="shared" si="25"/>
        <v>0</v>
      </c>
      <c r="AA61" s="65">
        <f t="shared" si="26"/>
        <v>0</v>
      </c>
      <c r="AB61" s="65">
        <f t="shared" si="27"/>
        <v>0</v>
      </c>
      <c r="AC61" s="65">
        <f t="shared" si="28"/>
        <v>0</v>
      </c>
      <c r="AD61" s="65">
        <f t="shared" si="29"/>
        <v>0</v>
      </c>
      <c r="AE61" s="65">
        <f t="shared" si="30"/>
        <v>0</v>
      </c>
    </row>
    <row r="62" spans="1:31" ht="127.5">
      <c r="A62" s="80" t="s">
        <v>497</v>
      </c>
      <c r="B62" s="81">
        <v>46</v>
      </c>
      <c r="C62" s="78" t="s">
        <v>537</v>
      </c>
      <c r="D62" s="100">
        <f t="shared" si="20"/>
      </c>
      <c r="E62" s="80" t="s">
        <v>546</v>
      </c>
      <c r="F62" s="80" t="s">
        <v>547</v>
      </c>
      <c r="G62" s="78" t="s">
        <v>548</v>
      </c>
      <c r="H62" s="78" t="s">
        <v>549</v>
      </c>
      <c r="I62" s="67" t="s">
        <v>99</v>
      </c>
      <c r="J62" s="100" t="str">
        <f t="shared" si="21"/>
        <v>01</v>
      </c>
      <c r="K62" s="79"/>
      <c r="L62" s="68"/>
      <c r="M62" s="68"/>
      <c r="N62" s="68"/>
      <c r="O62" s="69">
        <f t="shared" si="22"/>
        <v>287.7</v>
      </c>
      <c r="P62" s="68">
        <v>287.7</v>
      </c>
      <c r="Q62" s="68"/>
      <c r="R62" s="68"/>
      <c r="S62" s="68"/>
      <c r="T62" s="68"/>
      <c r="U62" s="68">
        <v>287.7</v>
      </c>
      <c r="V62" s="68">
        <v>287.7</v>
      </c>
      <c r="W62" s="426" t="s">
        <v>550</v>
      </c>
      <c r="X62" s="406">
        <f t="shared" si="23"/>
        <v>1</v>
      </c>
      <c r="Y62" s="64">
        <f t="shared" si="24"/>
        <v>46</v>
      </c>
      <c r="Z62" s="65">
        <f t="shared" si="25"/>
        <v>0</v>
      </c>
      <c r="AA62" s="65">
        <f t="shared" si="26"/>
        <v>0</v>
      </c>
      <c r="AB62" s="65">
        <f t="shared" si="27"/>
        <v>0</v>
      </c>
      <c r="AC62" s="65">
        <f t="shared" si="28"/>
        <v>0</v>
      </c>
      <c r="AD62" s="65">
        <f t="shared" si="29"/>
        <v>0</v>
      </c>
      <c r="AE62" s="65">
        <f t="shared" si="30"/>
        <v>0</v>
      </c>
    </row>
    <row r="63" spans="1:31" ht="38.25">
      <c r="A63" s="80" t="s">
        <v>497</v>
      </c>
      <c r="B63" s="81">
        <v>47</v>
      </c>
      <c r="C63" s="78" t="s">
        <v>592</v>
      </c>
      <c r="D63" s="405">
        <f t="shared" si="20"/>
      </c>
      <c r="E63" s="407" t="s">
        <v>615</v>
      </c>
      <c r="F63" s="407" t="s">
        <v>616</v>
      </c>
      <c r="G63" s="78" t="s">
        <v>621</v>
      </c>
      <c r="H63" s="78" t="s">
        <v>622</v>
      </c>
      <c r="I63" s="67" t="s">
        <v>99</v>
      </c>
      <c r="J63" s="405" t="str">
        <f t="shared" si="21"/>
        <v>01</v>
      </c>
      <c r="K63" s="409"/>
      <c r="L63" s="410"/>
      <c r="M63" s="410"/>
      <c r="N63" s="410"/>
      <c r="O63" s="411">
        <f t="shared" si="22"/>
        <v>253.3</v>
      </c>
      <c r="P63" s="410"/>
      <c r="Q63" s="410"/>
      <c r="R63" s="410">
        <v>253.3</v>
      </c>
      <c r="S63" s="410">
        <v>253.3</v>
      </c>
      <c r="T63" s="410"/>
      <c r="U63" s="410"/>
      <c r="V63" s="410"/>
      <c r="W63" s="428" t="s">
        <v>623</v>
      </c>
      <c r="X63" s="406">
        <f t="shared" si="23"/>
        <v>1</v>
      </c>
      <c r="Y63" s="64">
        <f t="shared" si="24"/>
        <v>47</v>
      </c>
      <c r="Z63" s="65">
        <f t="shared" si="25"/>
        <v>0</v>
      </c>
      <c r="AA63" s="65">
        <f t="shared" si="26"/>
        <v>0</v>
      </c>
      <c r="AB63" s="65">
        <f t="shared" si="27"/>
        <v>0</v>
      </c>
      <c r="AC63" s="65">
        <f t="shared" si="28"/>
        <v>0</v>
      </c>
      <c r="AD63" s="65">
        <f t="shared" si="29"/>
        <v>0</v>
      </c>
      <c r="AE63" s="65">
        <f t="shared" si="30"/>
        <v>0</v>
      </c>
    </row>
    <row r="64" spans="1:31" ht="38.25">
      <c r="A64" s="80" t="s">
        <v>497</v>
      </c>
      <c r="B64" s="81">
        <v>48</v>
      </c>
      <c r="C64" s="78" t="s">
        <v>627</v>
      </c>
      <c r="D64" s="100">
        <f t="shared" si="20"/>
      </c>
      <c r="E64" s="80" t="s">
        <v>645</v>
      </c>
      <c r="F64" s="80" t="s">
        <v>646</v>
      </c>
      <c r="G64" s="78" t="s">
        <v>34</v>
      </c>
      <c r="H64" s="78" t="s">
        <v>647</v>
      </c>
      <c r="I64" s="67" t="s">
        <v>99</v>
      </c>
      <c r="J64" s="100" t="str">
        <f t="shared" si="21"/>
        <v>01</v>
      </c>
      <c r="K64" s="79"/>
      <c r="L64" s="68"/>
      <c r="M64" s="68"/>
      <c r="N64" s="68"/>
      <c r="O64" s="69">
        <f t="shared" si="22"/>
        <v>242.3</v>
      </c>
      <c r="P64" s="68">
        <v>242.3</v>
      </c>
      <c r="Q64" s="68"/>
      <c r="R64" s="68"/>
      <c r="S64" s="68"/>
      <c r="T64" s="68">
        <v>242.3</v>
      </c>
      <c r="U64" s="68">
        <v>242.3</v>
      </c>
      <c r="V64" s="68">
        <v>242.3</v>
      </c>
      <c r="W64" s="426" t="s">
        <v>648</v>
      </c>
      <c r="X64" s="406">
        <f t="shared" si="23"/>
        <v>1</v>
      </c>
      <c r="Y64" s="64">
        <f t="shared" si="24"/>
        <v>48</v>
      </c>
      <c r="Z64" s="65">
        <f t="shared" si="25"/>
        <v>0</v>
      </c>
      <c r="AA64" s="65">
        <f t="shared" si="26"/>
        <v>0</v>
      </c>
      <c r="AB64" s="65">
        <f t="shared" si="27"/>
        <v>0</v>
      </c>
      <c r="AC64" s="65">
        <f t="shared" si="28"/>
        <v>0</v>
      </c>
      <c r="AD64" s="65">
        <f t="shared" si="29"/>
        <v>0</v>
      </c>
      <c r="AE64" s="65">
        <f t="shared" si="30"/>
        <v>0</v>
      </c>
    </row>
    <row r="65" spans="1:31" ht="38.25">
      <c r="A65" s="80" t="s">
        <v>497</v>
      </c>
      <c r="B65" s="81">
        <v>49</v>
      </c>
      <c r="C65" s="78" t="s">
        <v>592</v>
      </c>
      <c r="D65" s="405">
        <f t="shared" si="20"/>
      </c>
      <c r="E65" s="407" t="s">
        <v>624</v>
      </c>
      <c r="F65" s="407" t="s">
        <v>625</v>
      </c>
      <c r="G65" s="78" t="s">
        <v>626</v>
      </c>
      <c r="H65" s="78" t="s">
        <v>613</v>
      </c>
      <c r="I65" s="67" t="s">
        <v>99</v>
      </c>
      <c r="J65" s="405" t="str">
        <f t="shared" si="21"/>
        <v>01</v>
      </c>
      <c r="K65" s="409"/>
      <c r="L65" s="410"/>
      <c r="M65" s="410"/>
      <c r="N65" s="410"/>
      <c r="O65" s="411">
        <f t="shared" si="22"/>
        <v>233</v>
      </c>
      <c r="P65" s="410"/>
      <c r="Q65" s="410"/>
      <c r="R65" s="410">
        <v>233</v>
      </c>
      <c r="S65" s="410">
        <v>233</v>
      </c>
      <c r="T65" s="410"/>
      <c r="U65" s="410"/>
      <c r="V65" s="410"/>
      <c r="W65" s="428" t="s">
        <v>618</v>
      </c>
      <c r="X65" s="406">
        <f t="shared" si="23"/>
        <v>1</v>
      </c>
      <c r="Y65" s="64">
        <f t="shared" si="24"/>
        <v>49</v>
      </c>
      <c r="Z65" s="65">
        <f t="shared" si="25"/>
        <v>0</v>
      </c>
      <c r="AA65" s="65">
        <f t="shared" si="26"/>
        <v>0</v>
      </c>
      <c r="AB65" s="65">
        <f t="shared" si="27"/>
        <v>0</v>
      </c>
      <c r="AC65" s="65">
        <f t="shared" si="28"/>
        <v>0</v>
      </c>
      <c r="AD65" s="65">
        <f t="shared" si="29"/>
        <v>0</v>
      </c>
      <c r="AE65" s="65">
        <f t="shared" si="30"/>
        <v>0</v>
      </c>
    </row>
    <row r="66" spans="1:31" ht="409.5">
      <c r="A66" s="80" t="s">
        <v>497</v>
      </c>
      <c r="B66" s="81">
        <v>50</v>
      </c>
      <c r="C66" s="417" t="s">
        <v>524</v>
      </c>
      <c r="D66" s="404">
        <f t="shared" si="20"/>
      </c>
      <c r="E66" s="415" t="s">
        <v>527</v>
      </c>
      <c r="F66" s="415" t="s">
        <v>528</v>
      </c>
      <c r="G66" s="417" t="s">
        <v>529</v>
      </c>
      <c r="H66" s="417" t="s">
        <v>530</v>
      </c>
      <c r="I66" s="67" t="s">
        <v>99</v>
      </c>
      <c r="J66" s="404" t="str">
        <f t="shared" si="21"/>
        <v>01</v>
      </c>
      <c r="K66" s="79"/>
      <c r="L66" s="68"/>
      <c r="M66" s="68"/>
      <c r="N66" s="68"/>
      <c r="O66" s="418">
        <f t="shared" si="22"/>
        <v>188.3</v>
      </c>
      <c r="P66" s="68">
        <v>188.3</v>
      </c>
      <c r="Q66" s="68"/>
      <c r="R66" s="68"/>
      <c r="S66" s="68"/>
      <c r="T66" s="68"/>
      <c r="U66" s="68">
        <v>188.3</v>
      </c>
      <c r="V66" s="68">
        <v>188.3</v>
      </c>
      <c r="W66" s="429" t="s">
        <v>531</v>
      </c>
      <c r="X66" s="406">
        <f t="shared" si="23"/>
        <v>1</v>
      </c>
      <c r="Y66" s="64">
        <f t="shared" si="24"/>
        <v>50</v>
      </c>
      <c r="Z66" s="65">
        <f t="shared" si="25"/>
        <v>0</v>
      </c>
      <c r="AA66" s="65">
        <f t="shared" si="26"/>
        <v>0</v>
      </c>
      <c r="AB66" s="65">
        <f t="shared" si="27"/>
        <v>0</v>
      </c>
      <c r="AC66" s="65">
        <f t="shared" si="28"/>
        <v>0</v>
      </c>
      <c r="AD66" s="65">
        <f t="shared" si="29"/>
        <v>0</v>
      </c>
      <c r="AE66" s="65">
        <f t="shared" si="30"/>
        <v>0</v>
      </c>
    </row>
    <row r="67" spans="1:31" ht="127.5">
      <c r="A67" s="80" t="s">
        <v>497</v>
      </c>
      <c r="B67" s="81">
        <v>51</v>
      </c>
      <c r="C67" s="78" t="s">
        <v>627</v>
      </c>
      <c r="D67" s="100">
        <f t="shared" si="20"/>
      </c>
      <c r="E67" s="80" t="s">
        <v>667</v>
      </c>
      <c r="F67" s="80" t="s">
        <v>668</v>
      </c>
      <c r="G67" s="78" t="s">
        <v>669</v>
      </c>
      <c r="H67" s="78" t="s">
        <v>670</v>
      </c>
      <c r="I67" s="67" t="s">
        <v>99</v>
      </c>
      <c r="J67" s="100" t="str">
        <f t="shared" si="21"/>
        <v>01</v>
      </c>
      <c r="K67" s="79"/>
      <c r="L67" s="68"/>
      <c r="M67" s="68"/>
      <c r="N67" s="68"/>
      <c r="O67" s="69">
        <f t="shared" si="22"/>
        <v>160.9</v>
      </c>
      <c r="P67" s="68">
        <v>160.9</v>
      </c>
      <c r="Q67" s="68"/>
      <c r="R67" s="68"/>
      <c r="S67" s="68"/>
      <c r="T67" s="68"/>
      <c r="U67" s="68">
        <v>160.9</v>
      </c>
      <c r="V67" s="68">
        <v>160.9</v>
      </c>
      <c r="W67" s="421" t="s">
        <v>671</v>
      </c>
      <c r="X67" s="406">
        <f t="shared" si="23"/>
        <v>1</v>
      </c>
      <c r="Y67" s="64">
        <f t="shared" si="24"/>
        <v>51</v>
      </c>
      <c r="Z67" s="65">
        <f t="shared" si="25"/>
        <v>0</v>
      </c>
      <c r="AA67" s="65">
        <f t="shared" si="26"/>
        <v>0</v>
      </c>
      <c r="AB67" s="65">
        <f t="shared" si="27"/>
        <v>0</v>
      </c>
      <c r="AC67" s="65">
        <f t="shared" si="28"/>
        <v>0</v>
      </c>
      <c r="AD67" s="65">
        <f t="shared" si="29"/>
        <v>0</v>
      </c>
      <c r="AE67" s="65">
        <f t="shared" si="30"/>
        <v>0</v>
      </c>
    </row>
    <row r="68" spans="1:31" ht="38.25">
      <c r="A68" s="80" t="s">
        <v>497</v>
      </c>
      <c r="B68" s="81">
        <v>52</v>
      </c>
      <c r="C68" s="78" t="s">
        <v>592</v>
      </c>
      <c r="D68" s="405">
        <f t="shared" si="20"/>
      </c>
      <c r="E68" s="407" t="s">
        <v>615</v>
      </c>
      <c r="F68" s="407" t="s">
        <v>616</v>
      </c>
      <c r="G68" s="78" t="s">
        <v>619</v>
      </c>
      <c r="H68" s="78" t="s">
        <v>620</v>
      </c>
      <c r="I68" s="67" t="s">
        <v>99</v>
      </c>
      <c r="J68" s="405" t="str">
        <f t="shared" si="21"/>
        <v>01</v>
      </c>
      <c r="K68" s="409"/>
      <c r="L68" s="410"/>
      <c r="M68" s="410"/>
      <c r="N68" s="410"/>
      <c r="O68" s="411">
        <f t="shared" si="22"/>
        <v>151.3</v>
      </c>
      <c r="P68" s="410"/>
      <c r="Q68" s="410"/>
      <c r="R68" s="410">
        <v>151.3</v>
      </c>
      <c r="S68" s="410">
        <v>151.3</v>
      </c>
      <c r="T68" s="410"/>
      <c r="U68" s="410"/>
      <c r="V68" s="410"/>
      <c r="W68" s="428" t="s">
        <v>618</v>
      </c>
      <c r="X68" s="406">
        <f t="shared" si="23"/>
        <v>1</v>
      </c>
      <c r="Y68" s="64">
        <f t="shared" si="24"/>
        <v>52</v>
      </c>
      <c r="Z68" s="65">
        <f t="shared" si="25"/>
        <v>0</v>
      </c>
      <c r="AA68" s="65">
        <f t="shared" si="26"/>
        <v>0</v>
      </c>
      <c r="AB68" s="65">
        <f t="shared" si="27"/>
        <v>0</v>
      </c>
      <c r="AC68" s="65">
        <f t="shared" si="28"/>
        <v>0</v>
      </c>
      <c r="AD68" s="65">
        <f t="shared" si="29"/>
        <v>0</v>
      </c>
      <c r="AE68" s="65">
        <f t="shared" si="30"/>
        <v>0</v>
      </c>
    </row>
    <row r="69" spans="1:31" ht="409.5">
      <c r="A69" s="80" t="s">
        <v>497</v>
      </c>
      <c r="B69" s="81">
        <v>53</v>
      </c>
      <c r="C69" s="78" t="s">
        <v>592</v>
      </c>
      <c r="D69" s="405">
        <f t="shared" si="20"/>
      </c>
      <c r="E69" s="407" t="s">
        <v>606</v>
      </c>
      <c r="F69" s="407" t="s">
        <v>607</v>
      </c>
      <c r="G69" s="78" t="s">
        <v>608</v>
      </c>
      <c r="H69" s="78"/>
      <c r="I69" s="67" t="s">
        <v>99</v>
      </c>
      <c r="J69" s="405" t="str">
        <f t="shared" si="21"/>
        <v>01</v>
      </c>
      <c r="K69" s="409"/>
      <c r="L69" s="410"/>
      <c r="M69" s="410"/>
      <c r="N69" s="410"/>
      <c r="O69" s="411">
        <f t="shared" si="22"/>
        <v>150</v>
      </c>
      <c r="P69" s="410">
        <v>150</v>
      </c>
      <c r="Q69" s="410"/>
      <c r="R69" s="410"/>
      <c r="S69" s="410"/>
      <c r="T69" s="410"/>
      <c r="U69" s="410">
        <v>150</v>
      </c>
      <c r="V69" s="410">
        <v>150</v>
      </c>
      <c r="W69" s="428" t="s">
        <v>609</v>
      </c>
      <c r="X69" s="406">
        <f t="shared" si="23"/>
        <v>1</v>
      </c>
      <c r="Y69" s="64">
        <f t="shared" si="24"/>
        <v>53</v>
      </c>
      <c r="Z69" s="65">
        <f t="shared" si="25"/>
        <v>0</v>
      </c>
      <c r="AA69" s="65">
        <f t="shared" si="26"/>
        <v>0</v>
      </c>
      <c r="AB69" s="65">
        <f t="shared" si="27"/>
        <v>0</v>
      </c>
      <c r="AC69" s="65">
        <f t="shared" si="28"/>
        <v>0</v>
      </c>
      <c r="AD69" s="65">
        <f t="shared" si="29"/>
        <v>0</v>
      </c>
      <c r="AE69" s="65">
        <f t="shared" si="30"/>
        <v>0</v>
      </c>
    </row>
    <row r="70" spans="1:31" ht="76.5">
      <c r="A70" s="80" t="s">
        <v>497</v>
      </c>
      <c r="B70" s="81">
        <v>54</v>
      </c>
      <c r="C70" s="78" t="s">
        <v>866</v>
      </c>
      <c r="D70" s="100">
        <f t="shared" si="20"/>
      </c>
      <c r="E70" s="80" t="s">
        <v>867</v>
      </c>
      <c r="F70" s="80" t="s">
        <v>868</v>
      </c>
      <c r="G70" s="417" t="s">
        <v>869</v>
      </c>
      <c r="H70" s="417" t="s">
        <v>870</v>
      </c>
      <c r="I70" s="67" t="s">
        <v>99</v>
      </c>
      <c r="J70" s="100" t="str">
        <f t="shared" si="21"/>
        <v>01</v>
      </c>
      <c r="K70" s="79"/>
      <c r="L70" s="68"/>
      <c r="M70" s="68"/>
      <c r="N70" s="68"/>
      <c r="O70" s="69">
        <f t="shared" si="22"/>
        <v>137.9</v>
      </c>
      <c r="P70" s="68">
        <v>137.9</v>
      </c>
      <c r="Q70" s="68"/>
      <c r="R70" s="68"/>
      <c r="S70" s="68"/>
      <c r="T70" s="68"/>
      <c r="U70" s="68">
        <v>137.9</v>
      </c>
      <c r="V70" s="68">
        <v>137.9</v>
      </c>
      <c r="W70" s="434" t="s">
        <v>871</v>
      </c>
      <c r="X70" s="406">
        <f t="shared" si="23"/>
        <v>1</v>
      </c>
      <c r="Y70" s="64">
        <f t="shared" si="24"/>
        <v>54</v>
      </c>
      <c r="Z70" s="65">
        <f t="shared" si="25"/>
        <v>0</v>
      </c>
      <c r="AA70" s="65">
        <f t="shared" si="26"/>
        <v>0</v>
      </c>
      <c r="AB70" s="65">
        <f t="shared" si="27"/>
        <v>0</v>
      </c>
      <c r="AC70" s="65">
        <f t="shared" si="28"/>
        <v>0</v>
      </c>
      <c r="AD70" s="65">
        <f t="shared" si="29"/>
        <v>0</v>
      </c>
      <c r="AE70" s="65">
        <f t="shared" si="30"/>
        <v>0</v>
      </c>
    </row>
    <row r="71" spans="1:31" ht="153">
      <c r="A71" s="80" t="s">
        <v>497</v>
      </c>
      <c r="B71" s="81">
        <v>55</v>
      </c>
      <c r="C71" s="78" t="s">
        <v>850</v>
      </c>
      <c r="D71" s="100">
        <f t="shared" si="20"/>
      </c>
      <c r="E71" s="80" t="s">
        <v>851</v>
      </c>
      <c r="F71" s="80" t="s">
        <v>852</v>
      </c>
      <c r="G71" s="78" t="s">
        <v>297</v>
      </c>
      <c r="H71" s="78" t="s">
        <v>853</v>
      </c>
      <c r="I71" s="67" t="s">
        <v>99</v>
      </c>
      <c r="J71" s="100" t="str">
        <f t="shared" si="21"/>
        <v>01</v>
      </c>
      <c r="K71" s="79"/>
      <c r="L71" s="68"/>
      <c r="M71" s="68"/>
      <c r="N71" s="68"/>
      <c r="O71" s="69">
        <f t="shared" si="22"/>
        <v>131</v>
      </c>
      <c r="P71" s="68">
        <v>131</v>
      </c>
      <c r="Q71" s="68"/>
      <c r="R71" s="68"/>
      <c r="S71" s="68"/>
      <c r="T71" s="68"/>
      <c r="U71" s="68">
        <v>131</v>
      </c>
      <c r="V71" s="68">
        <v>131</v>
      </c>
      <c r="W71" s="426" t="s">
        <v>854</v>
      </c>
      <c r="X71" s="406">
        <f t="shared" si="23"/>
        <v>1</v>
      </c>
      <c r="Y71" s="64">
        <f t="shared" si="24"/>
        <v>55</v>
      </c>
      <c r="Z71" s="65">
        <f t="shared" si="25"/>
        <v>0</v>
      </c>
      <c r="AA71" s="65">
        <f t="shared" si="26"/>
        <v>0</v>
      </c>
      <c r="AB71" s="65">
        <f t="shared" si="27"/>
        <v>0</v>
      </c>
      <c r="AC71" s="65">
        <f t="shared" si="28"/>
        <v>0</v>
      </c>
      <c r="AD71" s="65">
        <f t="shared" si="29"/>
        <v>0</v>
      </c>
      <c r="AE71" s="65">
        <f t="shared" si="30"/>
        <v>0</v>
      </c>
    </row>
    <row r="72" spans="1:31" ht="51">
      <c r="A72" s="80" t="s">
        <v>497</v>
      </c>
      <c r="B72" s="81">
        <v>56</v>
      </c>
      <c r="C72" s="78" t="s">
        <v>627</v>
      </c>
      <c r="D72" s="100">
        <f t="shared" si="20"/>
      </c>
      <c r="E72" s="80" t="s">
        <v>633</v>
      </c>
      <c r="F72" s="80" t="s">
        <v>634</v>
      </c>
      <c r="G72" s="78" t="s">
        <v>33</v>
      </c>
      <c r="H72" s="78" t="s">
        <v>638</v>
      </c>
      <c r="I72" s="67" t="s">
        <v>99</v>
      </c>
      <c r="J72" s="100" t="str">
        <f t="shared" si="21"/>
        <v>01</v>
      </c>
      <c r="K72" s="79"/>
      <c r="L72" s="68"/>
      <c r="M72" s="68"/>
      <c r="N72" s="68"/>
      <c r="O72" s="69">
        <f t="shared" si="22"/>
        <v>110.3</v>
      </c>
      <c r="P72" s="68">
        <v>110.3</v>
      </c>
      <c r="Q72" s="68"/>
      <c r="R72" s="68"/>
      <c r="S72" s="68"/>
      <c r="T72" s="68">
        <v>110.3</v>
      </c>
      <c r="U72" s="68">
        <v>110.3</v>
      </c>
      <c r="V72" s="68">
        <v>110.3</v>
      </c>
      <c r="W72" s="436" t="s">
        <v>637</v>
      </c>
      <c r="X72" s="406">
        <f t="shared" si="23"/>
        <v>1</v>
      </c>
      <c r="Y72" s="64">
        <f t="shared" si="24"/>
        <v>56</v>
      </c>
      <c r="Z72" s="65">
        <f t="shared" si="25"/>
        <v>0</v>
      </c>
      <c r="AA72" s="65">
        <f t="shared" si="26"/>
        <v>0</v>
      </c>
      <c r="AB72" s="65">
        <f t="shared" si="27"/>
        <v>0</v>
      </c>
      <c r="AC72" s="65">
        <f t="shared" si="28"/>
        <v>0</v>
      </c>
      <c r="AD72" s="65">
        <f t="shared" si="29"/>
        <v>0</v>
      </c>
      <c r="AE72" s="65">
        <f t="shared" si="30"/>
        <v>0</v>
      </c>
    </row>
    <row r="73" spans="1:31" ht="114.75">
      <c r="A73" s="80" t="s">
        <v>497</v>
      </c>
      <c r="B73" s="81">
        <v>57</v>
      </c>
      <c r="C73" s="78" t="s">
        <v>627</v>
      </c>
      <c r="D73" s="100">
        <f t="shared" si="20"/>
      </c>
      <c r="E73" s="80" t="s">
        <v>662</v>
      </c>
      <c r="F73" s="80" t="s">
        <v>663</v>
      </c>
      <c r="G73" s="78" t="s">
        <v>664</v>
      </c>
      <c r="H73" s="78" t="s">
        <v>665</v>
      </c>
      <c r="I73" s="67" t="s">
        <v>99</v>
      </c>
      <c r="J73" s="100" t="str">
        <f t="shared" si="21"/>
        <v>01</v>
      </c>
      <c r="K73" s="79"/>
      <c r="L73" s="68"/>
      <c r="M73" s="68"/>
      <c r="N73" s="68"/>
      <c r="O73" s="69">
        <f t="shared" si="22"/>
        <v>108.4</v>
      </c>
      <c r="P73" s="68">
        <v>108.4</v>
      </c>
      <c r="Q73" s="68"/>
      <c r="R73" s="68"/>
      <c r="S73" s="68"/>
      <c r="T73" s="68"/>
      <c r="U73" s="68">
        <v>108.4</v>
      </c>
      <c r="V73" s="68">
        <v>108.4</v>
      </c>
      <c r="W73" s="421" t="s">
        <v>666</v>
      </c>
      <c r="X73" s="406">
        <f t="shared" si="23"/>
        <v>1</v>
      </c>
      <c r="Y73" s="64">
        <f>B73</f>
        <v>57</v>
      </c>
      <c r="Z73" s="65">
        <f>IF(M73&gt;=N73,0,M73-N73)</f>
        <v>0</v>
      </c>
      <c r="AA73" s="65">
        <f>IF(P73&gt;=Q73,0,P73-Q73)</f>
        <v>0</v>
      </c>
      <c r="AB73" s="65">
        <f>IF(R73&gt;=S73,0,R73-S73)</f>
        <v>0</v>
      </c>
      <c r="AC73" s="65">
        <f>IF(O73&gt;=T73,0,O73-T73)</f>
        <v>0</v>
      </c>
      <c r="AD73" s="65">
        <f>IF(O73&gt;=U73,0,O73-U73)</f>
        <v>0</v>
      </c>
      <c r="AE73" s="65">
        <f>IF(U73&gt;=V73,0,U73-V73)</f>
        <v>0</v>
      </c>
    </row>
    <row r="74" spans="1:31" ht="89.25">
      <c r="A74" s="407" t="s">
        <v>497</v>
      </c>
      <c r="B74" s="408">
        <v>58</v>
      </c>
      <c r="C74" s="78" t="s">
        <v>885</v>
      </c>
      <c r="D74" s="100">
        <f t="shared" si="20"/>
      </c>
      <c r="E74" s="80" t="s">
        <v>898</v>
      </c>
      <c r="F74" s="80" t="s">
        <v>673</v>
      </c>
      <c r="G74" s="78" t="s">
        <v>899</v>
      </c>
      <c r="H74" s="78"/>
      <c r="I74" s="67" t="s">
        <v>99</v>
      </c>
      <c r="J74" s="100" t="str">
        <f t="shared" si="21"/>
        <v>01</v>
      </c>
      <c r="K74" s="79"/>
      <c r="L74" s="68"/>
      <c r="M74" s="68"/>
      <c r="N74" s="68"/>
      <c r="O74" s="69">
        <f t="shared" si="22"/>
        <v>77</v>
      </c>
      <c r="P74" s="68">
        <v>77</v>
      </c>
      <c r="Q74" s="68"/>
      <c r="R74" s="68"/>
      <c r="S74" s="68"/>
      <c r="T74" s="68"/>
      <c r="U74" s="68">
        <v>77</v>
      </c>
      <c r="V74" s="68">
        <v>77</v>
      </c>
      <c r="W74" s="104" t="s">
        <v>900</v>
      </c>
      <c r="X74" s="406">
        <f t="shared" si="23"/>
        <v>1</v>
      </c>
      <c r="Y74" s="413">
        <f>B74</f>
        <v>58</v>
      </c>
      <c r="Z74" s="414">
        <f>IF(M74&gt;=N74,0,M74-N74)</f>
        <v>0</v>
      </c>
      <c r="AA74" s="414">
        <f>IF(P74&gt;=Q74,0,P74-Q74)</f>
        <v>0</v>
      </c>
      <c r="AB74" s="414">
        <f>IF(R74&gt;=S74,0,R74-S74)</f>
        <v>0</v>
      </c>
      <c r="AC74" s="414">
        <f>IF(O74&gt;=T74,0,O74-T74)</f>
        <v>0</v>
      </c>
      <c r="AD74" s="414">
        <f>IF(O74&gt;=U74,0,O74-U74)</f>
        <v>0</v>
      </c>
      <c r="AE74" s="414">
        <f>IF(U74&gt;=V74,0,U74-V74)</f>
        <v>0</v>
      </c>
    </row>
    <row r="75" spans="1:31" ht="38.25">
      <c r="A75" s="407" t="s">
        <v>497</v>
      </c>
      <c r="B75" s="408">
        <v>59</v>
      </c>
      <c r="C75" s="78" t="s">
        <v>885</v>
      </c>
      <c r="D75" s="100">
        <f t="shared" si="20"/>
      </c>
      <c r="E75" s="80" t="s">
        <v>645</v>
      </c>
      <c r="F75" s="80" t="s">
        <v>896</v>
      </c>
      <c r="G75" s="78" t="s">
        <v>33</v>
      </c>
      <c r="H75" s="78"/>
      <c r="I75" s="67" t="s">
        <v>99</v>
      </c>
      <c r="J75" s="100" t="str">
        <f t="shared" si="21"/>
        <v>01</v>
      </c>
      <c r="K75" s="79"/>
      <c r="L75" s="68"/>
      <c r="M75" s="68"/>
      <c r="N75" s="68"/>
      <c r="O75" s="69">
        <f t="shared" si="22"/>
        <v>40</v>
      </c>
      <c r="P75" s="68">
        <v>40</v>
      </c>
      <c r="Q75" s="68">
        <v>40</v>
      </c>
      <c r="R75" s="68"/>
      <c r="S75" s="68"/>
      <c r="T75" s="68">
        <v>40</v>
      </c>
      <c r="U75" s="68">
        <v>40</v>
      </c>
      <c r="V75" s="68">
        <v>40</v>
      </c>
      <c r="W75" s="104" t="s">
        <v>897</v>
      </c>
      <c r="X75" s="406">
        <f t="shared" si="23"/>
        <v>1</v>
      </c>
      <c r="Y75" s="413">
        <f>B75</f>
        <v>59</v>
      </c>
      <c r="Z75" s="414">
        <f>IF(M75&gt;=N75,0,M75-N75)</f>
        <v>0</v>
      </c>
      <c r="AA75" s="414">
        <f>IF(P75&gt;=Q75,0,P75-Q75)</f>
        <v>0</v>
      </c>
      <c r="AB75" s="414">
        <f>IF(R75&gt;=S75,0,R75-S75)</f>
        <v>0</v>
      </c>
      <c r="AC75" s="414">
        <f>IF(O75&gt;=T75,0,O75-T75)</f>
        <v>0</v>
      </c>
      <c r="AD75" s="414">
        <f>IF(O75&gt;=U75,0,O75-U75)</f>
        <v>0</v>
      </c>
      <c r="AE75" s="414">
        <f>IF(U75&gt;=V75,0,U75-V75)</f>
        <v>0</v>
      </c>
    </row>
    <row r="76" spans="1:31" ht="178.5">
      <c r="A76" s="407" t="s">
        <v>497</v>
      </c>
      <c r="B76" s="408">
        <v>60</v>
      </c>
      <c r="C76" s="78" t="s">
        <v>537</v>
      </c>
      <c r="D76" s="100">
        <f t="shared" si="20"/>
      </c>
      <c r="E76" s="80" t="s">
        <v>551</v>
      </c>
      <c r="F76" s="80" t="s">
        <v>552</v>
      </c>
      <c r="G76" s="78" t="s">
        <v>553</v>
      </c>
      <c r="H76" s="78" t="s">
        <v>554</v>
      </c>
      <c r="I76" s="67" t="s">
        <v>99</v>
      </c>
      <c r="J76" s="100" t="str">
        <f t="shared" si="21"/>
        <v>01</v>
      </c>
      <c r="K76" s="79"/>
      <c r="L76" s="68"/>
      <c r="M76" s="68"/>
      <c r="N76" s="68"/>
      <c r="O76" s="69">
        <f t="shared" si="22"/>
        <v>27.3</v>
      </c>
      <c r="P76" s="68">
        <v>27.3</v>
      </c>
      <c r="Q76" s="68"/>
      <c r="R76" s="68"/>
      <c r="S76" s="68"/>
      <c r="T76" s="68"/>
      <c r="U76" s="68">
        <v>27.3</v>
      </c>
      <c r="V76" s="68">
        <v>27.3</v>
      </c>
      <c r="W76" s="104" t="s">
        <v>555</v>
      </c>
      <c r="X76" s="406">
        <f t="shared" si="23"/>
        <v>1</v>
      </c>
      <c r="Y76" s="413">
        <f>B76</f>
        <v>60</v>
      </c>
      <c r="Z76" s="414">
        <f>IF(M76&gt;=N76,0,M76-N76)</f>
        <v>0</v>
      </c>
      <c r="AA76" s="414">
        <f>IF(P76&gt;=Q76,0,P76-Q76)</f>
        <v>0</v>
      </c>
      <c r="AB76" s="414">
        <f>IF(R76&gt;=S76,0,R76-S76)</f>
        <v>0</v>
      </c>
      <c r="AC76" s="414">
        <f>IF(O76&gt;=T76,0,O76-T76)</f>
        <v>0</v>
      </c>
      <c r="AD76" s="414">
        <f>IF(O76&gt;=U76,0,O76-U76)</f>
        <v>0</v>
      </c>
      <c r="AE76" s="414">
        <f>IF(U76&gt;=V76,0,U76-V76)</f>
        <v>0</v>
      </c>
    </row>
    <row r="77" spans="1:31" ht="51">
      <c r="A77" s="80" t="s">
        <v>497</v>
      </c>
      <c r="B77" s="81">
        <v>61</v>
      </c>
      <c r="C77" s="78" t="s">
        <v>824</v>
      </c>
      <c r="D77" s="100">
        <f t="shared" si="20"/>
      </c>
      <c r="E77" s="80" t="s">
        <v>836</v>
      </c>
      <c r="F77" s="80" t="s">
        <v>837</v>
      </c>
      <c r="G77" s="78" t="s">
        <v>838</v>
      </c>
      <c r="H77" s="78" t="s">
        <v>839</v>
      </c>
      <c r="I77" s="67" t="s">
        <v>99</v>
      </c>
      <c r="J77" s="100" t="str">
        <f t="shared" si="21"/>
        <v>01</v>
      </c>
      <c r="K77" s="79"/>
      <c r="L77" s="68"/>
      <c r="M77" s="68"/>
      <c r="N77" s="68"/>
      <c r="O77" s="69">
        <f t="shared" si="22"/>
        <v>19.4</v>
      </c>
      <c r="P77" s="68">
        <v>19.4</v>
      </c>
      <c r="Q77" s="68"/>
      <c r="R77" s="68"/>
      <c r="S77" s="68"/>
      <c r="T77" s="68">
        <v>19.4</v>
      </c>
      <c r="U77" s="68">
        <v>19.4</v>
      </c>
      <c r="V77" s="68">
        <v>19.4</v>
      </c>
      <c r="W77" s="104" t="s">
        <v>840</v>
      </c>
      <c r="X77" s="406">
        <f t="shared" si="23"/>
        <v>1</v>
      </c>
      <c r="Y77" s="64">
        <f>B77</f>
        <v>61</v>
      </c>
      <c r="Z77" s="65">
        <f>IF(M77&gt;=N77,0,M77-N77)</f>
        <v>0</v>
      </c>
      <c r="AA77" s="65">
        <f>IF(P77&gt;=Q77,0,P77-Q77)</f>
        <v>0</v>
      </c>
      <c r="AB77" s="65">
        <f>IF(R77&gt;=S77,0,R77-S77)</f>
        <v>0</v>
      </c>
      <c r="AC77" s="65">
        <f>IF(O77&gt;=T77,0,O77-T77)</f>
        <v>0</v>
      </c>
      <c r="AD77" s="65">
        <f>IF(O77&gt;=U77,0,O77-U77)</f>
        <v>0</v>
      </c>
      <c r="AE77" s="65">
        <f>IF(U77&gt;=V77,0,U77-V77)</f>
        <v>0</v>
      </c>
    </row>
    <row r="78" spans="1:31" ht="38.25">
      <c r="A78" s="80" t="s">
        <v>497</v>
      </c>
      <c r="B78" s="81">
        <v>62</v>
      </c>
      <c r="C78" s="78" t="s">
        <v>524</v>
      </c>
      <c r="D78" s="405">
        <f t="shared" si="20"/>
      </c>
      <c r="E78" s="407" t="s">
        <v>534</v>
      </c>
      <c r="F78" s="407" t="s">
        <v>535</v>
      </c>
      <c r="G78" s="78" t="s">
        <v>536</v>
      </c>
      <c r="H78" s="78" t="s">
        <v>530</v>
      </c>
      <c r="I78" s="67" t="s">
        <v>99</v>
      </c>
      <c r="J78" s="405" t="str">
        <f t="shared" si="21"/>
        <v>01</v>
      </c>
      <c r="K78" s="409"/>
      <c r="L78" s="410">
        <v>35.6</v>
      </c>
      <c r="M78" s="410">
        <v>7.1</v>
      </c>
      <c r="N78" s="410">
        <v>3.5</v>
      </c>
      <c r="O78" s="411">
        <f t="shared" si="22"/>
        <v>3.5</v>
      </c>
      <c r="P78" s="410"/>
      <c r="Q78" s="410"/>
      <c r="R78" s="410">
        <v>3.5</v>
      </c>
      <c r="S78" s="410">
        <v>3.5</v>
      </c>
      <c r="T78" s="410"/>
      <c r="U78" s="410"/>
      <c r="V78" s="410"/>
      <c r="W78" s="104" t="s">
        <v>757</v>
      </c>
      <c r="X78" s="406">
        <f t="shared" si="23"/>
        <v>1</v>
      </c>
      <c r="Y78" s="64">
        <f aca="true" t="shared" si="31" ref="Y78:Y94">B78</f>
        <v>62</v>
      </c>
      <c r="Z78" s="65">
        <f aca="true" t="shared" si="32" ref="Z78:Z94">IF(M78&gt;=N78,0,M78-N78)</f>
        <v>0</v>
      </c>
      <c r="AA78" s="65">
        <f aca="true" t="shared" si="33" ref="AA78:AA94">IF(P78&gt;=Q78,0,P78-Q78)</f>
        <v>0</v>
      </c>
      <c r="AB78" s="65">
        <f aca="true" t="shared" si="34" ref="AB78:AB94">IF(R78&gt;=S78,0,R78-S78)</f>
        <v>0</v>
      </c>
      <c r="AC78" s="65">
        <f aca="true" t="shared" si="35" ref="AC78:AC94">IF(O78&gt;=T78,0,O78-T78)</f>
        <v>0</v>
      </c>
      <c r="AD78" s="65">
        <f aca="true" t="shared" si="36" ref="AD78:AD94">IF(O78&gt;=U78,0,O78-U78)</f>
        <v>0</v>
      </c>
      <c r="AE78" s="65">
        <f aca="true" t="shared" si="37" ref="AE78:AE94">IF(U78&gt;=V78,0,U78-V78)</f>
        <v>0</v>
      </c>
    </row>
    <row r="79" spans="1:31" ht="38.25">
      <c r="A79" s="80" t="s">
        <v>497</v>
      </c>
      <c r="B79" s="81">
        <v>63</v>
      </c>
      <c r="C79" s="78" t="s">
        <v>737</v>
      </c>
      <c r="D79" s="100">
        <f t="shared" si="20"/>
      </c>
      <c r="E79" s="80" t="s">
        <v>790</v>
      </c>
      <c r="F79" s="80" t="s">
        <v>791</v>
      </c>
      <c r="G79" s="78" t="s">
        <v>792</v>
      </c>
      <c r="H79" s="78" t="s">
        <v>670</v>
      </c>
      <c r="I79" s="67" t="s">
        <v>93</v>
      </c>
      <c r="J79" s="100" t="str">
        <f t="shared" si="21"/>
        <v>41</v>
      </c>
      <c r="K79" s="79"/>
      <c r="L79" s="68"/>
      <c r="M79" s="68"/>
      <c r="N79" s="68"/>
      <c r="O79" s="69">
        <f t="shared" si="22"/>
        <v>6.5</v>
      </c>
      <c r="P79" s="68"/>
      <c r="Q79" s="68"/>
      <c r="R79" s="68">
        <v>6.5</v>
      </c>
      <c r="S79" s="68">
        <v>6.5</v>
      </c>
      <c r="T79" s="68"/>
      <c r="U79" s="68"/>
      <c r="V79" s="68"/>
      <c r="W79" s="104" t="s">
        <v>757</v>
      </c>
      <c r="X79" s="406">
        <f t="shared" si="23"/>
        <v>8</v>
      </c>
      <c r="Y79" s="64">
        <f t="shared" si="31"/>
        <v>63</v>
      </c>
      <c r="Z79" s="65">
        <f t="shared" si="32"/>
        <v>0</v>
      </c>
      <c r="AA79" s="65">
        <f t="shared" si="33"/>
        <v>0</v>
      </c>
      <c r="AB79" s="65">
        <f t="shared" si="34"/>
        <v>0</v>
      </c>
      <c r="AC79" s="65">
        <f t="shared" si="35"/>
        <v>0</v>
      </c>
      <c r="AD79" s="65">
        <f t="shared" si="36"/>
        <v>0</v>
      </c>
      <c r="AE79" s="65">
        <f t="shared" si="37"/>
        <v>0</v>
      </c>
    </row>
    <row r="80" spans="1:31" ht="318.75">
      <c r="A80" s="80" t="s">
        <v>497</v>
      </c>
      <c r="B80" s="81">
        <v>64</v>
      </c>
      <c r="C80" s="78" t="s">
        <v>627</v>
      </c>
      <c r="D80" s="100">
        <f t="shared" si="20"/>
      </c>
      <c r="E80" s="80" t="s">
        <v>688</v>
      </c>
      <c r="F80" s="80" t="s">
        <v>689</v>
      </c>
      <c r="G80" s="78" t="s">
        <v>695</v>
      </c>
      <c r="H80" s="78" t="s">
        <v>696</v>
      </c>
      <c r="I80" s="67" t="s">
        <v>101</v>
      </c>
      <c r="J80" s="100" t="str">
        <f t="shared" si="21"/>
        <v>44</v>
      </c>
      <c r="K80" s="79"/>
      <c r="L80" s="68"/>
      <c r="M80" s="68"/>
      <c r="N80" s="68"/>
      <c r="O80" s="69">
        <f t="shared" si="22"/>
        <v>1384.7</v>
      </c>
      <c r="P80" s="68">
        <v>1384.7</v>
      </c>
      <c r="Q80" s="68"/>
      <c r="R80" s="68"/>
      <c r="S80" s="68"/>
      <c r="T80" s="68"/>
      <c r="U80" s="68">
        <v>1384.7</v>
      </c>
      <c r="V80" s="68">
        <v>1384.7</v>
      </c>
      <c r="W80" s="423" t="s">
        <v>697</v>
      </c>
      <c r="X80" s="406">
        <f t="shared" si="23"/>
        <v>12</v>
      </c>
      <c r="Y80" s="64">
        <f t="shared" si="31"/>
        <v>64</v>
      </c>
      <c r="Z80" s="65">
        <f t="shared" si="32"/>
        <v>0</v>
      </c>
      <c r="AA80" s="65">
        <f t="shared" si="33"/>
        <v>0</v>
      </c>
      <c r="AB80" s="65">
        <f t="shared" si="34"/>
        <v>0</v>
      </c>
      <c r="AC80" s="65">
        <f t="shared" si="35"/>
        <v>0</v>
      </c>
      <c r="AD80" s="65">
        <f t="shared" si="36"/>
        <v>0</v>
      </c>
      <c r="AE80" s="65">
        <f t="shared" si="37"/>
        <v>0</v>
      </c>
    </row>
    <row r="81" spans="1:31" ht="409.5">
      <c r="A81" s="80" t="s">
        <v>497</v>
      </c>
      <c r="B81" s="81">
        <v>65</v>
      </c>
      <c r="C81" s="78" t="s">
        <v>627</v>
      </c>
      <c r="D81" s="100">
        <f aca="true" t="shared" si="38" ref="D81:D112">IF(ISERROR(VLOOKUP(C81,LesCode,2,FALSE)),"",VLOOKUP(C81,LesCode,2,FALSE))</f>
      </c>
      <c r="E81" s="80" t="s">
        <v>688</v>
      </c>
      <c r="F81" s="80" t="s">
        <v>689</v>
      </c>
      <c r="G81" s="78" t="s">
        <v>698</v>
      </c>
      <c r="H81" s="78" t="s">
        <v>699</v>
      </c>
      <c r="I81" s="67" t="s">
        <v>101</v>
      </c>
      <c r="J81" s="100" t="str">
        <f aca="true" t="shared" si="39" ref="J81:J112">IF(ISERROR(VLOOKUP(I81,КодВидИсп2,3,FALSE)),0,VLOOKUP(I81,КодВидИсп2,3,FALSE))</f>
        <v>44</v>
      </c>
      <c r="K81" s="79"/>
      <c r="L81" s="68"/>
      <c r="M81" s="68"/>
      <c r="N81" s="68"/>
      <c r="O81" s="69">
        <f aca="true" t="shared" si="40" ref="O81:O112">P81+R81</f>
        <v>957.2</v>
      </c>
      <c r="P81" s="68">
        <v>957.2</v>
      </c>
      <c r="Q81" s="68"/>
      <c r="R81" s="68"/>
      <c r="S81" s="68"/>
      <c r="T81" s="68"/>
      <c r="U81" s="68">
        <v>957.2</v>
      </c>
      <c r="V81" s="68">
        <v>957.2</v>
      </c>
      <c r="W81" s="423" t="s">
        <v>692</v>
      </c>
      <c r="X81" s="406">
        <f aca="true" t="shared" si="41" ref="X81:X112">IF(ISERROR(VLOOKUP(J81,КодВидИсп,3,FALSE)),0,VLOOKUP(J81,КодВидИсп,3,FALSE))</f>
        <v>12</v>
      </c>
      <c r="Y81" s="64">
        <f t="shared" si="31"/>
        <v>65</v>
      </c>
      <c r="Z81" s="65">
        <f t="shared" si="32"/>
        <v>0</v>
      </c>
      <c r="AA81" s="65">
        <f t="shared" si="33"/>
        <v>0</v>
      </c>
      <c r="AB81" s="65">
        <f t="shared" si="34"/>
        <v>0</v>
      </c>
      <c r="AC81" s="65">
        <f t="shared" si="35"/>
        <v>0</v>
      </c>
      <c r="AD81" s="65">
        <f t="shared" si="36"/>
        <v>0</v>
      </c>
      <c r="AE81" s="65">
        <f t="shared" si="37"/>
        <v>0</v>
      </c>
    </row>
    <row r="82" spans="1:31" ht="409.5">
      <c r="A82" s="80" t="s">
        <v>497</v>
      </c>
      <c r="B82" s="81">
        <v>66</v>
      </c>
      <c r="C82" s="78" t="s">
        <v>793</v>
      </c>
      <c r="D82" s="100">
        <f t="shared" si="38"/>
      </c>
      <c r="E82" s="80" t="s">
        <v>794</v>
      </c>
      <c r="F82" s="80" t="s">
        <v>795</v>
      </c>
      <c r="G82" s="417" t="s">
        <v>796</v>
      </c>
      <c r="H82" s="417" t="s">
        <v>797</v>
      </c>
      <c r="I82" s="67" t="s">
        <v>101</v>
      </c>
      <c r="J82" s="100" t="str">
        <f t="shared" si="39"/>
        <v>44</v>
      </c>
      <c r="K82" s="79"/>
      <c r="L82" s="68"/>
      <c r="M82" s="68"/>
      <c r="N82" s="68"/>
      <c r="O82" s="69">
        <f t="shared" si="40"/>
        <v>723.4</v>
      </c>
      <c r="P82" s="68">
        <v>723.4</v>
      </c>
      <c r="Q82" s="68"/>
      <c r="R82" s="68">
        <v>0</v>
      </c>
      <c r="S82" s="68">
        <v>0</v>
      </c>
      <c r="T82" s="68"/>
      <c r="U82" s="68">
        <v>723.4</v>
      </c>
      <c r="V82" s="68">
        <v>723.4</v>
      </c>
      <c r="W82" s="104" t="s">
        <v>798</v>
      </c>
      <c r="X82" s="406">
        <f t="shared" si="41"/>
        <v>12</v>
      </c>
      <c r="Y82" s="64">
        <f t="shared" si="31"/>
        <v>66</v>
      </c>
      <c r="Z82" s="65">
        <f t="shared" si="32"/>
        <v>0</v>
      </c>
      <c r="AA82" s="65">
        <f t="shared" si="33"/>
        <v>0</v>
      </c>
      <c r="AB82" s="65">
        <f t="shared" si="34"/>
        <v>0</v>
      </c>
      <c r="AC82" s="65">
        <f t="shared" si="35"/>
        <v>0</v>
      </c>
      <c r="AD82" s="65">
        <f t="shared" si="36"/>
        <v>0</v>
      </c>
      <c r="AE82" s="65">
        <f t="shared" si="37"/>
        <v>0</v>
      </c>
    </row>
    <row r="83" spans="1:31" ht="318.75">
      <c r="A83" s="80" t="s">
        <v>497</v>
      </c>
      <c r="B83" s="81">
        <v>67</v>
      </c>
      <c r="C83" s="78" t="s">
        <v>627</v>
      </c>
      <c r="D83" s="100">
        <f t="shared" si="38"/>
      </c>
      <c r="E83" s="80" t="s">
        <v>677</v>
      </c>
      <c r="F83" s="80" t="s">
        <v>678</v>
      </c>
      <c r="G83" s="78" t="s">
        <v>682</v>
      </c>
      <c r="H83" s="78" t="s">
        <v>683</v>
      </c>
      <c r="I83" s="67" t="s">
        <v>101</v>
      </c>
      <c r="J83" s="100" t="str">
        <f t="shared" si="39"/>
        <v>44</v>
      </c>
      <c r="K83" s="79"/>
      <c r="L83" s="68"/>
      <c r="M83" s="68"/>
      <c r="N83" s="68"/>
      <c r="O83" s="69">
        <f t="shared" si="40"/>
        <v>681.1</v>
      </c>
      <c r="P83" s="68">
        <v>681.1</v>
      </c>
      <c r="Q83" s="68"/>
      <c r="R83" s="68"/>
      <c r="S83" s="68"/>
      <c r="T83" s="68"/>
      <c r="U83" s="68">
        <v>681.1</v>
      </c>
      <c r="V83" s="68">
        <v>681.1</v>
      </c>
      <c r="W83" s="425" t="s">
        <v>681</v>
      </c>
      <c r="X83" s="406">
        <f t="shared" si="41"/>
        <v>12</v>
      </c>
      <c r="Y83" s="64">
        <f t="shared" si="31"/>
        <v>67</v>
      </c>
      <c r="Z83" s="65">
        <f t="shared" si="32"/>
        <v>0</v>
      </c>
      <c r="AA83" s="65">
        <f t="shared" si="33"/>
        <v>0</v>
      </c>
      <c r="AB83" s="65">
        <f t="shared" si="34"/>
        <v>0</v>
      </c>
      <c r="AC83" s="65">
        <f t="shared" si="35"/>
        <v>0</v>
      </c>
      <c r="AD83" s="65">
        <f t="shared" si="36"/>
        <v>0</v>
      </c>
      <c r="AE83" s="65">
        <f t="shared" si="37"/>
        <v>0</v>
      </c>
    </row>
    <row r="84" spans="1:31" ht="409.5">
      <c r="A84" s="80" t="s">
        <v>497</v>
      </c>
      <c r="B84" s="81">
        <v>68</v>
      </c>
      <c r="C84" s="78" t="s">
        <v>537</v>
      </c>
      <c r="D84" s="100">
        <f t="shared" si="38"/>
      </c>
      <c r="E84" s="80" t="s">
        <v>561</v>
      </c>
      <c r="F84" s="80" t="s">
        <v>562</v>
      </c>
      <c r="G84" s="78" t="s">
        <v>569</v>
      </c>
      <c r="H84" s="78" t="s">
        <v>570</v>
      </c>
      <c r="I84" s="67" t="s">
        <v>101</v>
      </c>
      <c r="J84" s="100" t="str">
        <f t="shared" si="39"/>
        <v>44</v>
      </c>
      <c r="K84" s="79"/>
      <c r="L84" s="68"/>
      <c r="M84" s="68"/>
      <c r="N84" s="68"/>
      <c r="O84" s="69">
        <f t="shared" si="40"/>
        <v>655.8</v>
      </c>
      <c r="P84" s="68">
        <v>655.8</v>
      </c>
      <c r="Q84" s="68"/>
      <c r="R84" s="68"/>
      <c r="S84" s="68"/>
      <c r="T84" s="68"/>
      <c r="U84" s="68">
        <v>655.8</v>
      </c>
      <c r="V84" s="68">
        <v>655.8</v>
      </c>
      <c r="W84" s="435" t="s">
        <v>571</v>
      </c>
      <c r="X84" s="406">
        <f t="shared" si="41"/>
        <v>12</v>
      </c>
      <c r="Y84" s="64">
        <f t="shared" si="31"/>
        <v>68</v>
      </c>
      <c r="Z84" s="65">
        <f t="shared" si="32"/>
        <v>0</v>
      </c>
      <c r="AA84" s="65">
        <f t="shared" si="33"/>
        <v>0</v>
      </c>
      <c r="AB84" s="65">
        <f t="shared" si="34"/>
        <v>0</v>
      </c>
      <c r="AC84" s="65">
        <f t="shared" si="35"/>
        <v>0</v>
      </c>
      <c r="AD84" s="65">
        <f t="shared" si="36"/>
        <v>0</v>
      </c>
      <c r="AE84" s="65">
        <f t="shared" si="37"/>
        <v>0</v>
      </c>
    </row>
    <row r="85" spans="1:31" ht="337.5">
      <c r="A85" s="80" t="s">
        <v>497</v>
      </c>
      <c r="B85" s="81">
        <v>69</v>
      </c>
      <c r="C85" s="78" t="s">
        <v>537</v>
      </c>
      <c r="D85" s="100">
        <f t="shared" si="38"/>
      </c>
      <c r="E85" s="80" t="s">
        <v>561</v>
      </c>
      <c r="F85" s="80" t="s">
        <v>562</v>
      </c>
      <c r="G85" s="78" t="s">
        <v>563</v>
      </c>
      <c r="H85" s="78" t="s">
        <v>564</v>
      </c>
      <c r="I85" s="67" t="s">
        <v>101</v>
      </c>
      <c r="J85" s="100" t="str">
        <f t="shared" si="39"/>
        <v>44</v>
      </c>
      <c r="K85" s="79"/>
      <c r="L85" s="68"/>
      <c r="M85" s="68"/>
      <c r="N85" s="68"/>
      <c r="O85" s="69">
        <f t="shared" si="40"/>
        <v>429.7</v>
      </c>
      <c r="P85" s="68">
        <v>429.7</v>
      </c>
      <c r="Q85" s="68"/>
      <c r="R85" s="68"/>
      <c r="S85" s="68"/>
      <c r="T85" s="68"/>
      <c r="U85" s="68">
        <v>429.7</v>
      </c>
      <c r="V85" s="68">
        <v>429.7</v>
      </c>
      <c r="W85" s="432" t="s">
        <v>565</v>
      </c>
      <c r="X85" s="406">
        <f t="shared" si="41"/>
        <v>12</v>
      </c>
      <c r="Y85" s="64">
        <f t="shared" si="31"/>
        <v>69</v>
      </c>
      <c r="Z85" s="65">
        <f t="shared" si="32"/>
        <v>0</v>
      </c>
      <c r="AA85" s="65">
        <f t="shared" si="33"/>
        <v>0</v>
      </c>
      <c r="AB85" s="65">
        <f t="shared" si="34"/>
        <v>0</v>
      </c>
      <c r="AC85" s="65">
        <f t="shared" si="35"/>
        <v>0</v>
      </c>
      <c r="AD85" s="65">
        <f t="shared" si="36"/>
        <v>0</v>
      </c>
      <c r="AE85" s="65">
        <f t="shared" si="37"/>
        <v>0</v>
      </c>
    </row>
    <row r="86" spans="1:31" ht="51">
      <c r="A86" s="80" t="s">
        <v>497</v>
      </c>
      <c r="B86" s="81">
        <v>70</v>
      </c>
      <c r="C86" s="78" t="s">
        <v>866</v>
      </c>
      <c r="D86" s="100">
        <f t="shared" si="38"/>
      </c>
      <c r="E86" s="80" t="s">
        <v>872</v>
      </c>
      <c r="F86" s="80" t="s">
        <v>873</v>
      </c>
      <c r="G86" s="417" t="s">
        <v>874</v>
      </c>
      <c r="H86" s="417" t="s">
        <v>875</v>
      </c>
      <c r="I86" s="67" t="s">
        <v>101</v>
      </c>
      <c r="J86" s="100" t="str">
        <f t="shared" si="39"/>
        <v>44</v>
      </c>
      <c r="K86" s="79"/>
      <c r="L86" s="68"/>
      <c r="M86" s="68"/>
      <c r="N86" s="68"/>
      <c r="O86" s="69">
        <f t="shared" si="40"/>
        <v>279.3</v>
      </c>
      <c r="P86" s="68">
        <v>279.3</v>
      </c>
      <c r="Q86" s="68"/>
      <c r="R86" s="68"/>
      <c r="S86" s="68"/>
      <c r="T86" s="68">
        <v>279.3</v>
      </c>
      <c r="U86" s="68">
        <v>279.3</v>
      </c>
      <c r="V86" s="68">
        <v>279.3</v>
      </c>
      <c r="W86" s="422" t="s">
        <v>876</v>
      </c>
      <c r="X86" s="406">
        <f t="shared" si="41"/>
        <v>12</v>
      </c>
      <c r="Y86" s="64">
        <f t="shared" si="31"/>
        <v>70</v>
      </c>
      <c r="Z86" s="65">
        <f t="shared" si="32"/>
        <v>0</v>
      </c>
      <c r="AA86" s="65">
        <f t="shared" si="33"/>
        <v>0</v>
      </c>
      <c r="AB86" s="65">
        <f t="shared" si="34"/>
        <v>0</v>
      </c>
      <c r="AC86" s="65">
        <f t="shared" si="35"/>
        <v>0</v>
      </c>
      <c r="AD86" s="65">
        <f t="shared" si="36"/>
        <v>0</v>
      </c>
      <c r="AE86" s="65">
        <f t="shared" si="37"/>
        <v>0</v>
      </c>
    </row>
    <row r="87" spans="1:31" ht="348.75">
      <c r="A87" s="80" t="s">
        <v>497</v>
      </c>
      <c r="B87" s="81">
        <v>71</v>
      </c>
      <c r="C87" s="78" t="s">
        <v>537</v>
      </c>
      <c r="D87" s="100">
        <f t="shared" si="38"/>
      </c>
      <c r="E87" s="80" t="s">
        <v>561</v>
      </c>
      <c r="F87" s="80" t="s">
        <v>562</v>
      </c>
      <c r="G87" s="78" t="s">
        <v>566</v>
      </c>
      <c r="H87" s="78" t="s">
        <v>567</v>
      </c>
      <c r="I87" s="67" t="s">
        <v>101</v>
      </c>
      <c r="J87" s="100" t="str">
        <f t="shared" si="39"/>
        <v>44</v>
      </c>
      <c r="K87" s="79"/>
      <c r="L87" s="68"/>
      <c r="M87" s="68"/>
      <c r="N87" s="68"/>
      <c r="O87" s="69">
        <f t="shared" si="40"/>
        <v>263.5</v>
      </c>
      <c r="P87" s="68">
        <v>263.5</v>
      </c>
      <c r="Q87" s="68"/>
      <c r="R87" s="68"/>
      <c r="S87" s="68"/>
      <c r="T87" s="68"/>
      <c r="U87" s="68">
        <v>263.5</v>
      </c>
      <c r="V87" s="68">
        <v>263.5</v>
      </c>
      <c r="W87" s="432" t="s">
        <v>568</v>
      </c>
      <c r="X87" s="406">
        <f t="shared" si="41"/>
        <v>12</v>
      </c>
      <c r="Y87" s="64">
        <f t="shared" si="31"/>
        <v>71</v>
      </c>
      <c r="Z87" s="65">
        <f t="shared" si="32"/>
        <v>0</v>
      </c>
      <c r="AA87" s="65">
        <f t="shared" si="33"/>
        <v>0</v>
      </c>
      <c r="AB87" s="65">
        <f t="shared" si="34"/>
        <v>0</v>
      </c>
      <c r="AC87" s="65">
        <f t="shared" si="35"/>
        <v>0</v>
      </c>
      <c r="AD87" s="65">
        <f t="shared" si="36"/>
        <v>0</v>
      </c>
      <c r="AE87" s="65">
        <f t="shared" si="37"/>
        <v>0</v>
      </c>
    </row>
    <row r="88" spans="1:31" ht="318.75">
      <c r="A88" s="80" t="s">
        <v>497</v>
      </c>
      <c r="B88" s="81">
        <v>72</v>
      </c>
      <c r="C88" s="78" t="s">
        <v>627</v>
      </c>
      <c r="D88" s="100">
        <f t="shared" si="38"/>
      </c>
      <c r="E88" s="80" t="s">
        <v>677</v>
      </c>
      <c r="F88" s="80" t="s">
        <v>678</v>
      </c>
      <c r="G88" s="78" t="s">
        <v>686</v>
      </c>
      <c r="H88" s="78" t="s">
        <v>687</v>
      </c>
      <c r="I88" s="67" t="s">
        <v>101</v>
      </c>
      <c r="J88" s="100" t="str">
        <f t="shared" si="39"/>
        <v>44</v>
      </c>
      <c r="K88" s="79"/>
      <c r="L88" s="68"/>
      <c r="M88" s="68"/>
      <c r="N88" s="68"/>
      <c r="O88" s="69">
        <f t="shared" si="40"/>
        <v>256.6</v>
      </c>
      <c r="P88" s="68">
        <v>256.6</v>
      </c>
      <c r="Q88" s="68"/>
      <c r="R88" s="68"/>
      <c r="S88" s="68"/>
      <c r="T88" s="68"/>
      <c r="U88" s="68">
        <v>256.6</v>
      </c>
      <c r="V88" s="68">
        <v>256.6</v>
      </c>
      <c r="W88" s="425" t="s">
        <v>681</v>
      </c>
      <c r="X88" s="406">
        <f t="shared" si="41"/>
        <v>12</v>
      </c>
      <c r="Y88" s="64">
        <f t="shared" si="31"/>
        <v>72</v>
      </c>
      <c r="Z88" s="65">
        <f t="shared" si="32"/>
        <v>0</v>
      </c>
      <c r="AA88" s="65">
        <f t="shared" si="33"/>
        <v>0</v>
      </c>
      <c r="AB88" s="65">
        <f t="shared" si="34"/>
        <v>0</v>
      </c>
      <c r="AC88" s="65">
        <f t="shared" si="35"/>
        <v>0</v>
      </c>
      <c r="AD88" s="65">
        <f t="shared" si="36"/>
        <v>0</v>
      </c>
      <c r="AE88" s="65">
        <f t="shared" si="37"/>
        <v>0</v>
      </c>
    </row>
    <row r="89" spans="1:31" ht="191.25">
      <c r="A89" s="80" t="s">
        <v>497</v>
      </c>
      <c r="B89" s="81">
        <v>73</v>
      </c>
      <c r="C89" s="78" t="s">
        <v>793</v>
      </c>
      <c r="D89" s="100">
        <f t="shared" si="38"/>
      </c>
      <c r="E89" s="80" t="s">
        <v>811</v>
      </c>
      <c r="F89" s="80" t="s">
        <v>573</v>
      </c>
      <c r="G89" s="78" t="s">
        <v>812</v>
      </c>
      <c r="H89" s="78" t="s">
        <v>813</v>
      </c>
      <c r="I89" s="67" t="s">
        <v>101</v>
      </c>
      <c r="J89" s="100" t="str">
        <f t="shared" si="39"/>
        <v>44</v>
      </c>
      <c r="K89" s="79"/>
      <c r="L89" s="68"/>
      <c r="M89" s="68"/>
      <c r="N89" s="68"/>
      <c r="O89" s="69">
        <f t="shared" si="40"/>
        <v>184.8</v>
      </c>
      <c r="P89" s="68">
        <v>184.8</v>
      </c>
      <c r="Q89" s="68"/>
      <c r="R89" s="68"/>
      <c r="S89" s="68"/>
      <c r="T89" s="68"/>
      <c r="U89" s="68">
        <v>184.8</v>
      </c>
      <c r="V89" s="68">
        <v>184.8</v>
      </c>
      <c r="W89" s="104" t="s">
        <v>814</v>
      </c>
      <c r="X89" s="406">
        <f t="shared" si="41"/>
        <v>12</v>
      </c>
      <c r="Y89" s="64">
        <f t="shared" si="31"/>
        <v>73</v>
      </c>
      <c r="Z89" s="65">
        <f t="shared" si="32"/>
        <v>0</v>
      </c>
      <c r="AA89" s="65">
        <f t="shared" si="33"/>
        <v>0</v>
      </c>
      <c r="AB89" s="65">
        <f t="shared" si="34"/>
        <v>0</v>
      </c>
      <c r="AC89" s="65">
        <f t="shared" si="35"/>
        <v>0</v>
      </c>
      <c r="AD89" s="65">
        <f t="shared" si="36"/>
        <v>0</v>
      </c>
      <c r="AE89" s="65">
        <f t="shared" si="37"/>
        <v>0</v>
      </c>
    </row>
    <row r="90" spans="1:31" ht="409.5">
      <c r="A90" s="80" t="s">
        <v>497</v>
      </c>
      <c r="B90" s="81">
        <v>74</v>
      </c>
      <c r="C90" s="78" t="s">
        <v>866</v>
      </c>
      <c r="D90" s="100">
        <f t="shared" si="38"/>
      </c>
      <c r="E90" s="80" t="s">
        <v>872</v>
      </c>
      <c r="F90" s="80" t="s">
        <v>873</v>
      </c>
      <c r="G90" s="417" t="s">
        <v>877</v>
      </c>
      <c r="H90" s="417" t="s">
        <v>878</v>
      </c>
      <c r="I90" s="67" t="s">
        <v>101</v>
      </c>
      <c r="J90" s="100" t="str">
        <f t="shared" si="39"/>
        <v>44</v>
      </c>
      <c r="K90" s="79"/>
      <c r="L90" s="68"/>
      <c r="M90" s="68"/>
      <c r="N90" s="68"/>
      <c r="O90" s="69">
        <f t="shared" si="40"/>
        <v>156.2</v>
      </c>
      <c r="P90" s="68">
        <v>156.2</v>
      </c>
      <c r="Q90" s="68"/>
      <c r="R90" s="68"/>
      <c r="S90" s="68"/>
      <c r="T90" s="68">
        <v>156.2</v>
      </c>
      <c r="U90" s="68">
        <v>156.2</v>
      </c>
      <c r="V90" s="68">
        <v>156.2</v>
      </c>
      <c r="W90" s="422" t="s">
        <v>913</v>
      </c>
      <c r="X90" s="406">
        <f t="shared" si="41"/>
        <v>12</v>
      </c>
      <c r="Y90" s="64">
        <f t="shared" si="31"/>
        <v>74</v>
      </c>
      <c r="Z90" s="65">
        <f t="shared" si="32"/>
        <v>0</v>
      </c>
      <c r="AA90" s="65">
        <f t="shared" si="33"/>
        <v>0</v>
      </c>
      <c r="AB90" s="65">
        <f t="shared" si="34"/>
        <v>0</v>
      </c>
      <c r="AC90" s="65">
        <f t="shared" si="35"/>
        <v>0</v>
      </c>
      <c r="AD90" s="65">
        <f t="shared" si="36"/>
        <v>0</v>
      </c>
      <c r="AE90" s="65">
        <f t="shared" si="37"/>
        <v>0</v>
      </c>
    </row>
    <row r="91" spans="1:31" ht="318.75">
      <c r="A91" s="80" t="s">
        <v>497</v>
      </c>
      <c r="B91" s="81">
        <v>75</v>
      </c>
      <c r="C91" s="78" t="s">
        <v>627</v>
      </c>
      <c r="D91" s="100">
        <f t="shared" si="38"/>
      </c>
      <c r="E91" s="80" t="s">
        <v>677</v>
      </c>
      <c r="F91" s="80" t="s">
        <v>678</v>
      </c>
      <c r="G91" s="78" t="s">
        <v>679</v>
      </c>
      <c r="H91" s="78" t="s">
        <v>680</v>
      </c>
      <c r="I91" s="67" t="s">
        <v>101</v>
      </c>
      <c r="J91" s="100" t="str">
        <f t="shared" si="39"/>
        <v>44</v>
      </c>
      <c r="K91" s="79"/>
      <c r="L91" s="68"/>
      <c r="M91" s="68"/>
      <c r="N91" s="68"/>
      <c r="O91" s="69">
        <f t="shared" si="40"/>
        <v>143.6</v>
      </c>
      <c r="P91" s="68">
        <v>143.6</v>
      </c>
      <c r="Q91" s="68"/>
      <c r="R91" s="68"/>
      <c r="S91" s="68"/>
      <c r="T91" s="68"/>
      <c r="U91" s="68">
        <v>143.6</v>
      </c>
      <c r="V91" s="68">
        <v>143.6</v>
      </c>
      <c r="W91" s="425" t="s">
        <v>681</v>
      </c>
      <c r="X91" s="406">
        <f t="shared" si="41"/>
        <v>12</v>
      </c>
      <c r="Y91" s="64">
        <f t="shared" si="31"/>
        <v>75</v>
      </c>
      <c r="Z91" s="65">
        <f t="shared" si="32"/>
        <v>0</v>
      </c>
      <c r="AA91" s="65">
        <f t="shared" si="33"/>
        <v>0</v>
      </c>
      <c r="AB91" s="65">
        <f t="shared" si="34"/>
        <v>0</v>
      </c>
      <c r="AC91" s="65">
        <f t="shared" si="35"/>
        <v>0</v>
      </c>
      <c r="AD91" s="65">
        <f t="shared" si="36"/>
        <v>0</v>
      </c>
      <c r="AE91" s="65">
        <f t="shared" si="37"/>
        <v>0</v>
      </c>
    </row>
    <row r="92" spans="1:31" ht="318.75">
      <c r="A92" s="80" t="s">
        <v>497</v>
      </c>
      <c r="B92" s="81">
        <v>76</v>
      </c>
      <c r="C92" s="78" t="s">
        <v>627</v>
      </c>
      <c r="D92" s="100">
        <f t="shared" si="38"/>
      </c>
      <c r="E92" s="80" t="s">
        <v>677</v>
      </c>
      <c r="F92" s="80" t="s">
        <v>678</v>
      </c>
      <c r="G92" s="78" t="s">
        <v>684</v>
      </c>
      <c r="H92" s="78" t="s">
        <v>685</v>
      </c>
      <c r="I92" s="67" t="s">
        <v>101</v>
      </c>
      <c r="J92" s="100" t="str">
        <f t="shared" si="39"/>
        <v>44</v>
      </c>
      <c r="K92" s="79"/>
      <c r="L92" s="68"/>
      <c r="M92" s="68"/>
      <c r="N92" s="68"/>
      <c r="O92" s="69">
        <f t="shared" si="40"/>
        <v>122.9</v>
      </c>
      <c r="P92" s="68">
        <v>122.9</v>
      </c>
      <c r="Q92" s="68"/>
      <c r="R92" s="68"/>
      <c r="S92" s="68"/>
      <c r="T92" s="68"/>
      <c r="U92" s="68">
        <v>122.9</v>
      </c>
      <c r="V92" s="68">
        <v>122.9</v>
      </c>
      <c r="W92" s="425" t="s">
        <v>681</v>
      </c>
      <c r="X92" s="406">
        <f t="shared" si="41"/>
        <v>12</v>
      </c>
      <c r="Y92" s="64">
        <f t="shared" si="31"/>
        <v>76</v>
      </c>
      <c r="Z92" s="65">
        <f t="shared" si="32"/>
        <v>0</v>
      </c>
      <c r="AA92" s="65">
        <f t="shared" si="33"/>
        <v>0</v>
      </c>
      <c r="AB92" s="65">
        <f t="shared" si="34"/>
        <v>0</v>
      </c>
      <c r="AC92" s="65">
        <f t="shared" si="35"/>
        <v>0</v>
      </c>
      <c r="AD92" s="65">
        <f t="shared" si="36"/>
        <v>0</v>
      </c>
      <c r="AE92" s="65">
        <f t="shared" si="37"/>
        <v>0</v>
      </c>
    </row>
    <row r="93" spans="1:31" ht="165.75">
      <c r="A93" s="80" t="s">
        <v>497</v>
      </c>
      <c r="B93" s="81">
        <v>77</v>
      </c>
      <c r="C93" s="78" t="s">
        <v>793</v>
      </c>
      <c r="D93" s="100">
        <f t="shared" si="38"/>
      </c>
      <c r="E93" s="80" t="s">
        <v>811</v>
      </c>
      <c r="F93" s="80" t="s">
        <v>573</v>
      </c>
      <c r="G93" s="78" t="s">
        <v>815</v>
      </c>
      <c r="H93" s="78" t="s">
        <v>816</v>
      </c>
      <c r="I93" s="67" t="s">
        <v>101</v>
      </c>
      <c r="J93" s="100" t="str">
        <f t="shared" si="39"/>
        <v>44</v>
      </c>
      <c r="K93" s="79"/>
      <c r="L93" s="68"/>
      <c r="M93" s="68"/>
      <c r="N93" s="68"/>
      <c r="O93" s="69">
        <f t="shared" si="40"/>
        <v>90.4</v>
      </c>
      <c r="P93" s="68">
        <v>90.4</v>
      </c>
      <c r="Q93" s="68"/>
      <c r="R93" s="68"/>
      <c r="S93" s="68"/>
      <c r="T93" s="68"/>
      <c r="U93" s="68">
        <v>90.4</v>
      </c>
      <c r="V93" s="68">
        <v>90.4</v>
      </c>
      <c r="W93" s="104" t="s">
        <v>817</v>
      </c>
      <c r="X93" s="406">
        <f t="shared" si="41"/>
        <v>12</v>
      </c>
      <c r="Y93" s="64">
        <f t="shared" si="31"/>
        <v>77</v>
      </c>
      <c r="Z93" s="65">
        <f t="shared" si="32"/>
        <v>0</v>
      </c>
      <c r="AA93" s="65">
        <f t="shared" si="33"/>
        <v>0</v>
      </c>
      <c r="AB93" s="65">
        <f t="shared" si="34"/>
        <v>0</v>
      </c>
      <c r="AC93" s="65">
        <f t="shared" si="35"/>
        <v>0</v>
      </c>
      <c r="AD93" s="65">
        <f t="shared" si="36"/>
        <v>0</v>
      </c>
      <c r="AE93" s="65">
        <f t="shared" si="37"/>
        <v>0</v>
      </c>
    </row>
    <row r="94" spans="1:31" ht="357">
      <c r="A94" s="80" t="s">
        <v>497</v>
      </c>
      <c r="B94" s="81">
        <v>78</v>
      </c>
      <c r="C94" s="78" t="s">
        <v>627</v>
      </c>
      <c r="D94" s="100">
        <f t="shared" si="38"/>
      </c>
      <c r="E94" s="80" t="s">
        <v>700</v>
      </c>
      <c r="F94" s="80" t="s">
        <v>701</v>
      </c>
      <c r="G94" s="78" t="s">
        <v>702</v>
      </c>
      <c r="H94" s="78" t="s">
        <v>703</v>
      </c>
      <c r="I94" s="67" t="s">
        <v>101</v>
      </c>
      <c r="J94" s="100" t="str">
        <f t="shared" si="39"/>
        <v>44</v>
      </c>
      <c r="K94" s="79"/>
      <c r="L94" s="68"/>
      <c r="M94" s="68"/>
      <c r="N94" s="68"/>
      <c r="O94" s="69">
        <f t="shared" si="40"/>
        <v>53.9</v>
      </c>
      <c r="P94" s="68">
        <v>53.9</v>
      </c>
      <c r="Q94" s="68"/>
      <c r="R94" s="68"/>
      <c r="S94" s="68"/>
      <c r="T94" s="68"/>
      <c r="U94" s="68">
        <v>53.9</v>
      </c>
      <c r="V94" s="68">
        <v>53.9</v>
      </c>
      <c r="W94" s="433" t="s">
        <v>914</v>
      </c>
      <c r="X94" s="406">
        <f t="shared" si="41"/>
        <v>12</v>
      </c>
      <c r="Y94" s="64">
        <f t="shared" si="31"/>
        <v>78</v>
      </c>
      <c r="Z94" s="65">
        <f t="shared" si="32"/>
        <v>0</v>
      </c>
      <c r="AA94" s="65">
        <f t="shared" si="33"/>
        <v>0</v>
      </c>
      <c r="AB94" s="65">
        <f t="shared" si="34"/>
        <v>0</v>
      </c>
      <c r="AC94" s="65">
        <f t="shared" si="35"/>
        <v>0</v>
      </c>
      <c r="AD94" s="65">
        <f t="shared" si="36"/>
        <v>0</v>
      </c>
      <c r="AE94" s="65">
        <f t="shared" si="37"/>
        <v>0</v>
      </c>
    </row>
    <row r="95" spans="1:31" ht="409.5">
      <c r="A95" s="80" t="s">
        <v>497</v>
      </c>
      <c r="B95" s="81">
        <v>79</v>
      </c>
      <c r="C95" s="78" t="s">
        <v>627</v>
      </c>
      <c r="D95" s="100">
        <f t="shared" si="38"/>
      </c>
      <c r="E95" s="80" t="s">
        <v>688</v>
      </c>
      <c r="F95" s="80" t="s">
        <v>689</v>
      </c>
      <c r="G95" s="78" t="s">
        <v>693</v>
      </c>
      <c r="H95" s="78" t="s">
        <v>694</v>
      </c>
      <c r="I95" s="67" t="s">
        <v>101</v>
      </c>
      <c r="J95" s="100" t="str">
        <f t="shared" si="39"/>
        <v>44</v>
      </c>
      <c r="K95" s="79"/>
      <c r="L95" s="68"/>
      <c r="M95" s="68"/>
      <c r="N95" s="68"/>
      <c r="O95" s="69">
        <f t="shared" si="40"/>
        <v>53.3</v>
      </c>
      <c r="P95" s="68">
        <v>53.3</v>
      </c>
      <c r="Q95" s="68"/>
      <c r="R95" s="68"/>
      <c r="S95" s="68"/>
      <c r="T95" s="68"/>
      <c r="U95" s="68">
        <v>53.3</v>
      </c>
      <c r="V95" s="68">
        <v>53.3</v>
      </c>
      <c r="W95" s="423" t="s">
        <v>692</v>
      </c>
      <c r="X95" s="406">
        <f t="shared" si="41"/>
        <v>12</v>
      </c>
      <c r="Y95" s="64">
        <f>B95</f>
        <v>79</v>
      </c>
      <c r="Z95" s="65">
        <f>IF(M95&gt;=N95,0,M95-N95)</f>
        <v>0</v>
      </c>
      <c r="AA95" s="65">
        <f>IF(P95&gt;=Q95,0,P95-Q95)</f>
        <v>0</v>
      </c>
      <c r="AB95" s="65">
        <f>IF(R95&gt;=S95,0,R95-S95)</f>
        <v>0</v>
      </c>
      <c r="AC95" s="65">
        <f>IF(O95&gt;=T95,0,O95-T95)</f>
        <v>0</v>
      </c>
      <c r="AD95" s="65">
        <f>IF(O95&gt;=U95,0,O95-U95)</f>
        <v>0</v>
      </c>
      <c r="AE95" s="65">
        <f>IF(U95&gt;=V95,0,U95-V95)</f>
        <v>0</v>
      </c>
    </row>
    <row r="96" spans="1:31" ht="51">
      <c r="A96" s="80" t="s">
        <v>497</v>
      </c>
      <c r="B96" s="81">
        <v>80</v>
      </c>
      <c r="C96" s="78" t="s">
        <v>737</v>
      </c>
      <c r="D96" s="100">
        <f t="shared" si="38"/>
      </c>
      <c r="E96" s="80" t="s">
        <v>753</v>
      </c>
      <c r="F96" s="80" t="s">
        <v>754</v>
      </c>
      <c r="G96" s="78" t="s">
        <v>755</v>
      </c>
      <c r="H96" s="78" t="s">
        <v>756</v>
      </c>
      <c r="I96" s="67" t="s">
        <v>101</v>
      </c>
      <c r="J96" s="100" t="str">
        <f t="shared" si="39"/>
        <v>44</v>
      </c>
      <c r="K96" s="79"/>
      <c r="L96" s="68"/>
      <c r="M96" s="68"/>
      <c r="N96" s="68"/>
      <c r="O96" s="69">
        <f t="shared" si="40"/>
        <v>52.9</v>
      </c>
      <c r="P96" s="68"/>
      <c r="Q96" s="68"/>
      <c r="R96" s="68">
        <v>52.9</v>
      </c>
      <c r="S96" s="68">
        <v>52.9</v>
      </c>
      <c r="T96" s="68"/>
      <c r="U96" s="68"/>
      <c r="V96" s="68"/>
      <c r="W96" s="104" t="s">
        <v>757</v>
      </c>
      <c r="X96" s="406">
        <f t="shared" si="41"/>
        <v>12</v>
      </c>
      <c r="Y96" s="64">
        <f>B96</f>
        <v>80</v>
      </c>
      <c r="Z96" s="65">
        <f aca="true" t="shared" si="42" ref="Z96:Z101">IF(M96&gt;=N96,0,M96-N96)</f>
        <v>0</v>
      </c>
      <c r="AA96" s="65">
        <f aca="true" t="shared" si="43" ref="AA96:AA101">IF(P96&gt;=Q96,0,P96-Q96)</f>
        <v>0</v>
      </c>
      <c r="AB96" s="65">
        <f aca="true" t="shared" si="44" ref="AB96:AB101">IF(R96&gt;=S96,0,R96-S96)</f>
        <v>0</v>
      </c>
      <c r="AC96" s="65">
        <f aca="true" t="shared" si="45" ref="AC96:AC101">IF(O96&gt;=T96,0,O96-T96)</f>
        <v>0</v>
      </c>
      <c r="AD96" s="65">
        <f aca="true" t="shared" si="46" ref="AD96:AD101">IF(O96&gt;=U96,0,O96-U96)</f>
        <v>0</v>
      </c>
      <c r="AE96" s="65">
        <f aca="true" t="shared" si="47" ref="AE96:AE101">IF(U96&gt;=V96,0,U96-V96)</f>
        <v>0</v>
      </c>
    </row>
    <row r="97" spans="1:31" ht="409.5">
      <c r="A97" s="80" t="s">
        <v>497</v>
      </c>
      <c r="B97" s="81">
        <v>81</v>
      </c>
      <c r="C97" s="78" t="s">
        <v>627</v>
      </c>
      <c r="D97" s="100">
        <f t="shared" si="38"/>
      </c>
      <c r="E97" s="80" t="s">
        <v>688</v>
      </c>
      <c r="F97" s="80" t="s">
        <v>689</v>
      </c>
      <c r="G97" s="78" t="s">
        <v>690</v>
      </c>
      <c r="H97" s="78" t="s">
        <v>691</v>
      </c>
      <c r="I97" s="67" t="s">
        <v>101</v>
      </c>
      <c r="J97" s="100" t="str">
        <f t="shared" si="39"/>
        <v>44</v>
      </c>
      <c r="K97" s="79"/>
      <c r="L97" s="68"/>
      <c r="M97" s="68"/>
      <c r="N97" s="68"/>
      <c r="O97" s="69">
        <f t="shared" si="40"/>
        <v>47.8</v>
      </c>
      <c r="P97" s="68">
        <v>47.8</v>
      </c>
      <c r="Q97" s="68"/>
      <c r="R97" s="68"/>
      <c r="S97" s="68"/>
      <c r="T97" s="68"/>
      <c r="U97" s="68">
        <v>47.8</v>
      </c>
      <c r="V97" s="68">
        <v>47.8</v>
      </c>
      <c r="W97" s="423" t="s">
        <v>692</v>
      </c>
      <c r="X97" s="406">
        <f t="shared" si="41"/>
        <v>12</v>
      </c>
      <c r="Y97" s="64">
        <f>B97</f>
        <v>81</v>
      </c>
      <c r="Z97" s="65">
        <f t="shared" si="42"/>
        <v>0</v>
      </c>
      <c r="AA97" s="65">
        <f t="shared" si="43"/>
        <v>0</v>
      </c>
      <c r="AB97" s="65">
        <f t="shared" si="44"/>
        <v>0</v>
      </c>
      <c r="AC97" s="65">
        <f t="shared" si="45"/>
        <v>0</v>
      </c>
      <c r="AD97" s="65">
        <f t="shared" si="46"/>
        <v>0</v>
      </c>
      <c r="AE97" s="65">
        <f t="shared" si="47"/>
        <v>0</v>
      </c>
    </row>
    <row r="98" spans="1:31" ht="178.5">
      <c r="A98" s="80" t="s">
        <v>497</v>
      </c>
      <c r="B98" s="81">
        <v>82</v>
      </c>
      <c r="C98" s="78" t="s">
        <v>627</v>
      </c>
      <c r="D98" s="100">
        <f t="shared" si="38"/>
      </c>
      <c r="E98" s="80" t="s">
        <v>704</v>
      </c>
      <c r="F98" s="80" t="s">
        <v>705</v>
      </c>
      <c r="G98" s="78" t="s">
        <v>706</v>
      </c>
      <c r="H98" s="78" t="s">
        <v>707</v>
      </c>
      <c r="I98" s="67" t="s">
        <v>101</v>
      </c>
      <c r="J98" s="100" t="str">
        <f t="shared" si="39"/>
        <v>44</v>
      </c>
      <c r="K98" s="79"/>
      <c r="L98" s="68"/>
      <c r="M98" s="68"/>
      <c r="N98" s="68"/>
      <c r="O98" s="69">
        <f t="shared" si="40"/>
        <v>45.1</v>
      </c>
      <c r="P98" s="68">
        <v>45.1</v>
      </c>
      <c r="Q98" s="68"/>
      <c r="R98" s="68"/>
      <c r="S98" s="68"/>
      <c r="T98" s="68"/>
      <c r="U98" s="68">
        <v>45.1</v>
      </c>
      <c r="V98" s="68">
        <v>45.1</v>
      </c>
      <c r="W98" s="423" t="s">
        <v>708</v>
      </c>
      <c r="X98" s="406">
        <f t="shared" si="41"/>
        <v>12</v>
      </c>
      <c r="Y98" s="64">
        <f>B98</f>
        <v>82</v>
      </c>
      <c r="Z98" s="65">
        <f t="shared" si="42"/>
        <v>0</v>
      </c>
      <c r="AA98" s="65">
        <f t="shared" si="43"/>
        <v>0</v>
      </c>
      <c r="AB98" s="65">
        <f t="shared" si="44"/>
        <v>0</v>
      </c>
      <c r="AC98" s="65">
        <f t="shared" si="45"/>
        <v>0</v>
      </c>
      <c r="AD98" s="65">
        <f t="shared" si="46"/>
        <v>0</v>
      </c>
      <c r="AE98" s="65">
        <f t="shared" si="47"/>
        <v>0</v>
      </c>
    </row>
    <row r="99" spans="1:31" ht="409.5">
      <c r="A99" s="80" t="s">
        <v>497</v>
      </c>
      <c r="B99" s="81">
        <v>83</v>
      </c>
      <c r="C99" s="78" t="s">
        <v>793</v>
      </c>
      <c r="D99" s="100">
        <f t="shared" si="38"/>
      </c>
      <c r="E99" s="80" t="s">
        <v>802</v>
      </c>
      <c r="F99" s="80" t="s">
        <v>803</v>
      </c>
      <c r="G99" s="78" t="s">
        <v>804</v>
      </c>
      <c r="H99" s="78" t="s">
        <v>805</v>
      </c>
      <c r="I99" s="67" t="s">
        <v>101</v>
      </c>
      <c r="J99" s="100" t="str">
        <f t="shared" si="39"/>
        <v>44</v>
      </c>
      <c r="K99" s="79"/>
      <c r="L99" s="68"/>
      <c r="M99" s="68"/>
      <c r="N99" s="68"/>
      <c r="O99" s="69">
        <f t="shared" si="40"/>
        <v>34.5</v>
      </c>
      <c r="P99" s="68">
        <v>34.5</v>
      </c>
      <c r="Q99" s="68"/>
      <c r="R99" s="68"/>
      <c r="S99" s="68">
        <v>0</v>
      </c>
      <c r="T99" s="68"/>
      <c r="U99" s="68">
        <v>34.5</v>
      </c>
      <c r="V99" s="68">
        <v>34.5</v>
      </c>
      <c r="W99" s="104" t="s">
        <v>806</v>
      </c>
      <c r="X99" s="406">
        <f t="shared" si="41"/>
        <v>12</v>
      </c>
      <c r="Y99" s="64">
        <f aca="true" t="shared" si="48" ref="Y99:Y114">B99</f>
        <v>83</v>
      </c>
      <c r="Z99" s="65">
        <f t="shared" si="42"/>
        <v>0</v>
      </c>
      <c r="AA99" s="65">
        <f t="shared" si="43"/>
        <v>0</v>
      </c>
      <c r="AB99" s="65">
        <f t="shared" si="44"/>
        <v>0</v>
      </c>
      <c r="AC99" s="65">
        <f t="shared" si="45"/>
        <v>0</v>
      </c>
      <c r="AD99" s="65">
        <f t="shared" si="46"/>
        <v>0</v>
      </c>
      <c r="AE99" s="65">
        <f t="shared" si="47"/>
        <v>0</v>
      </c>
    </row>
    <row r="100" spans="1:31" ht="267.75">
      <c r="A100" s="80" t="s">
        <v>497</v>
      </c>
      <c r="B100" s="81">
        <v>84</v>
      </c>
      <c r="C100" s="78" t="s">
        <v>627</v>
      </c>
      <c r="D100" s="100">
        <f t="shared" si="38"/>
      </c>
      <c r="E100" s="80" t="s">
        <v>714</v>
      </c>
      <c r="F100" s="80" t="s">
        <v>715</v>
      </c>
      <c r="G100" s="78" t="s">
        <v>716</v>
      </c>
      <c r="H100" s="78" t="s">
        <v>717</v>
      </c>
      <c r="I100" s="67" t="s">
        <v>101</v>
      </c>
      <c r="J100" s="100" t="str">
        <f t="shared" si="39"/>
        <v>44</v>
      </c>
      <c r="K100" s="79"/>
      <c r="L100" s="68"/>
      <c r="M100" s="68"/>
      <c r="N100" s="68"/>
      <c r="O100" s="69">
        <f t="shared" si="40"/>
        <v>28</v>
      </c>
      <c r="P100" s="68">
        <v>28</v>
      </c>
      <c r="Q100" s="68"/>
      <c r="R100" s="68"/>
      <c r="S100" s="68"/>
      <c r="T100" s="68"/>
      <c r="U100" s="68">
        <v>28</v>
      </c>
      <c r="V100" s="68">
        <v>28</v>
      </c>
      <c r="W100" s="423" t="s">
        <v>718</v>
      </c>
      <c r="X100" s="406">
        <f t="shared" si="41"/>
        <v>12</v>
      </c>
      <c r="Y100" s="64">
        <f t="shared" si="48"/>
        <v>84</v>
      </c>
      <c r="Z100" s="65">
        <f t="shared" si="42"/>
        <v>0</v>
      </c>
      <c r="AA100" s="65">
        <f t="shared" si="43"/>
        <v>0</v>
      </c>
      <c r="AB100" s="65">
        <f t="shared" si="44"/>
        <v>0</v>
      </c>
      <c r="AC100" s="65">
        <f t="shared" si="45"/>
        <v>0</v>
      </c>
      <c r="AD100" s="65">
        <f t="shared" si="46"/>
        <v>0</v>
      </c>
      <c r="AE100" s="65">
        <f t="shared" si="47"/>
        <v>0</v>
      </c>
    </row>
    <row r="101" spans="1:31" ht="255">
      <c r="A101" s="80" t="s">
        <v>497</v>
      </c>
      <c r="B101" s="81">
        <v>85</v>
      </c>
      <c r="C101" s="78" t="s">
        <v>627</v>
      </c>
      <c r="D101" s="100">
        <f t="shared" si="38"/>
      </c>
      <c r="E101" s="80" t="s">
        <v>709</v>
      </c>
      <c r="F101" s="80" t="s">
        <v>710</v>
      </c>
      <c r="G101" s="78" t="s">
        <v>711</v>
      </c>
      <c r="H101" s="78" t="s">
        <v>712</v>
      </c>
      <c r="I101" s="67" t="s">
        <v>101</v>
      </c>
      <c r="J101" s="100" t="str">
        <f t="shared" si="39"/>
        <v>44</v>
      </c>
      <c r="K101" s="79"/>
      <c r="L101" s="68"/>
      <c r="M101" s="68"/>
      <c r="N101" s="68"/>
      <c r="O101" s="69">
        <f t="shared" si="40"/>
        <v>14.1</v>
      </c>
      <c r="P101" s="68">
        <v>14.1</v>
      </c>
      <c r="Q101" s="68"/>
      <c r="R101" s="68"/>
      <c r="S101" s="68"/>
      <c r="T101" s="68"/>
      <c r="U101" s="68">
        <v>14.1</v>
      </c>
      <c r="V101" s="68">
        <v>14.1</v>
      </c>
      <c r="W101" s="423" t="s">
        <v>713</v>
      </c>
      <c r="X101" s="406">
        <f t="shared" si="41"/>
        <v>12</v>
      </c>
      <c r="Y101" s="64">
        <f t="shared" si="48"/>
        <v>85</v>
      </c>
      <c r="Z101" s="65">
        <f t="shared" si="42"/>
        <v>0</v>
      </c>
      <c r="AA101" s="65">
        <f t="shared" si="43"/>
        <v>0</v>
      </c>
      <c r="AB101" s="65">
        <f t="shared" si="44"/>
        <v>0</v>
      </c>
      <c r="AC101" s="65">
        <f t="shared" si="45"/>
        <v>0</v>
      </c>
      <c r="AD101" s="65">
        <f t="shared" si="46"/>
        <v>0</v>
      </c>
      <c r="AE101" s="65">
        <f t="shared" si="47"/>
        <v>0</v>
      </c>
    </row>
    <row r="102" spans="1:31" ht="357">
      <c r="A102" s="80" t="s">
        <v>497</v>
      </c>
      <c r="B102" s="81">
        <v>86</v>
      </c>
      <c r="C102" s="78" t="s">
        <v>793</v>
      </c>
      <c r="D102" s="100">
        <f t="shared" si="38"/>
      </c>
      <c r="E102" s="80" t="s">
        <v>688</v>
      </c>
      <c r="F102" s="80" t="s">
        <v>807</v>
      </c>
      <c r="G102" s="78" t="s">
        <v>808</v>
      </c>
      <c r="H102" s="78" t="s">
        <v>809</v>
      </c>
      <c r="I102" s="67" t="s">
        <v>101</v>
      </c>
      <c r="J102" s="100" t="str">
        <f t="shared" si="39"/>
        <v>44</v>
      </c>
      <c r="K102" s="79"/>
      <c r="L102" s="68"/>
      <c r="M102" s="68"/>
      <c r="N102" s="68"/>
      <c r="O102" s="69">
        <f t="shared" si="40"/>
        <v>13.6</v>
      </c>
      <c r="P102" s="68">
        <v>13.6</v>
      </c>
      <c r="Q102" s="68"/>
      <c r="R102" s="68"/>
      <c r="S102" s="68"/>
      <c r="T102" s="68"/>
      <c r="U102" s="68">
        <v>13.6</v>
      </c>
      <c r="V102" s="68">
        <v>13.6</v>
      </c>
      <c r="W102" s="104" t="s">
        <v>810</v>
      </c>
      <c r="X102" s="406">
        <f t="shared" si="41"/>
        <v>12</v>
      </c>
      <c r="Y102" s="64">
        <f t="shared" si="48"/>
        <v>86</v>
      </c>
      <c r="Z102" s="65">
        <f aca="true" t="shared" si="49" ref="Z102:Z110">IF(M102&gt;=N102,0,M102-N102)</f>
        <v>0</v>
      </c>
      <c r="AA102" s="65">
        <f aca="true" t="shared" si="50" ref="AA102:AA110">IF(P102&gt;=Q102,0,P102-Q102)</f>
        <v>0</v>
      </c>
      <c r="AB102" s="65">
        <f aca="true" t="shared" si="51" ref="AB102:AB110">IF(R102&gt;=S102,0,R102-S102)</f>
        <v>0</v>
      </c>
      <c r="AC102" s="65">
        <f aca="true" t="shared" si="52" ref="AC102:AC110">IF(O102&gt;=T102,0,O102-T102)</f>
        <v>0</v>
      </c>
      <c r="AD102" s="65">
        <f aca="true" t="shared" si="53" ref="AD102:AD110">IF(O102&gt;=U102,0,O102-U102)</f>
        <v>0</v>
      </c>
      <c r="AE102" s="65">
        <f aca="true" t="shared" si="54" ref="AE102:AE110">IF(U102&gt;=V102,0,U102-V102)</f>
        <v>0</v>
      </c>
    </row>
    <row r="103" spans="1:31" ht="409.5">
      <c r="A103" s="407" t="s">
        <v>497</v>
      </c>
      <c r="B103" s="408">
        <v>87</v>
      </c>
      <c r="C103" s="78" t="s">
        <v>537</v>
      </c>
      <c r="D103" s="100">
        <f t="shared" si="38"/>
      </c>
      <c r="E103" s="80" t="s">
        <v>572</v>
      </c>
      <c r="F103" s="80" t="s">
        <v>573</v>
      </c>
      <c r="G103" s="78" t="s">
        <v>574</v>
      </c>
      <c r="H103" s="78" t="s">
        <v>575</v>
      </c>
      <c r="I103" s="67" t="s">
        <v>101</v>
      </c>
      <c r="J103" s="100" t="str">
        <f t="shared" si="39"/>
        <v>44</v>
      </c>
      <c r="K103" s="79"/>
      <c r="L103" s="68"/>
      <c r="M103" s="68"/>
      <c r="N103" s="68"/>
      <c r="O103" s="69">
        <f t="shared" si="40"/>
        <v>12.4</v>
      </c>
      <c r="P103" s="68">
        <v>12.4</v>
      </c>
      <c r="Q103" s="68"/>
      <c r="R103" s="68"/>
      <c r="S103" s="68"/>
      <c r="T103" s="68"/>
      <c r="U103" s="68">
        <v>12.4</v>
      </c>
      <c r="V103" s="68">
        <v>12.4</v>
      </c>
      <c r="W103" s="430" t="s">
        <v>576</v>
      </c>
      <c r="X103" s="406">
        <f t="shared" si="41"/>
        <v>12</v>
      </c>
      <c r="Y103" s="413">
        <f t="shared" si="48"/>
        <v>87</v>
      </c>
      <c r="Z103" s="414">
        <f t="shared" si="49"/>
        <v>0</v>
      </c>
      <c r="AA103" s="414">
        <f t="shared" si="50"/>
        <v>0</v>
      </c>
      <c r="AB103" s="414">
        <f t="shared" si="51"/>
        <v>0</v>
      </c>
      <c r="AC103" s="414">
        <f t="shared" si="52"/>
        <v>0</v>
      </c>
      <c r="AD103" s="414">
        <f t="shared" si="53"/>
        <v>0</v>
      </c>
      <c r="AE103" s="414">
        <f t="shared" si="54"/>
        <v>0</v>
      </c>
    </row>
    <row r="104" spans="1:31" ht="89.25">
      <c r="A104" s="80" t="s">
        <v>497</v>
      </c>
      <c r="B104" s="81">
        <v>88</v>
      </c>
      <c r="C104" s="78" t="s">
        <v>793</v>
      </c>
      <c r="D104" s="100">
        <f t="shared" si="38"/>
      </c>
      <c r="E104" s="80" t="s">
        <v>818</v>
      </c>
      <c r="F104" s="80" t="s">
        <v>819</v>
      </c>
      <c r="G104" s="417" t="s">
        <v>820</v>
      </c>
      <c r="H104" s="417" t="s">
        <v>821</v>
      </c>
      <c r="I104" s="67" t="s">
        <v>101</v>
      </c>
      <c r="J104" s="100" t="str">
        <f t="shared" si="39"/>
        <v>44</v>
      </c>
      <c r="K104" s="79"/>
      <c r="L104" s="68"/>
      <c r="M104" s="68"/>
      <c r="N104" s="68"/>
      <c r="O104" s="69">
        <f t="shared" si="40"/>
        <v>2.9</v>
      </c>
      <c r="P104" s="68"/>
      <c r="Q104" s="68"/>
      <c r="R104" s="68">
        <v>2.9</v>
      </c>
      <c r="S104" s="68">
        <v>2.5</v>
      </c>
      <c r="T104" s="68"/>
      <c r="U104" s="68">
        <v>2.9</v>
      </c>
      <c r="V104" s="68">
        <v>2.9</v>
      </c>
      <c r="W104" s="104" t="s">
        <v>822</v>
      </c>
      <c r="X104" s="406">
        <f t="shared" si="41"/>
        <v>12</v>
      </c>
      <c r="Y104" s="64">
        <f t="shared" si="48"/>
        <v>88</v>
      </c>
      <c r="Z104" s="65">
        <f t="shared" si="49"/>
        <v>0</v>
      </c>
      <c r="AA104" s="65">
        <f t="shared" si="50"/>
        <v>0</v>
      </c>
      <c r="AB104" s="65">
        <f t="shared" si="51"/>
        <v>0</v>
      </c>
      <c r="AC104" s="65">
        <f t="shared" si="52"/>
        <v>0</v>
      </c>
      <c r="AD104" s="65">
        <f t="shared" si="53"/>
        <v>0</v>
      </c>
      <c r="AE104" s="65">
        <f t="shared" si="54"/>
        <v>0</v>
      </c>
    </row>
    <row r="105" spans="1:31" ht="89.25">
      <c r="A105" s="80" t="s">
        <v>497</v>
      </c>
      <c r="B105" s="81">
        <v>89</v>
      </c>
      <c r="C105" s="78" t="s">
        <v>737</v>
      </c>
      <c r="D105" s="100">
        <f t="shared" si="38"/>
      </c>
      <c r="E105" s="80" t="s">
        <v>577</v>
      </c>
      <c r="F105" s="80" t="s">
        <v>746</v>
      </c>
      <c r="G105" s="78" t="s">
        <v>767</v>
      </c>
      <c r="H105" s="78" t="s">
        <v>768</v>
      </c>
      <c r="I105" s="67" t="s">
        <v>182</v>
      </c>
      <c r="J105" s="100" t="str">
        <f t="shared" si="39"/>
        <v>46</v>
      </c>
      <c r="K105" s="79"/>
      <c r="L105" s="68"/>
      <c r="M105" s="68"/>
      <c r="N105" s="68"/>
      <c r="O105" s="69">
        <f t="shared" si="40"/>
        <v>427.5</v>
      </c>
      <c r="P105" s="68"/>
      <c r="Q105" s="68"/>
      <c r="R105" s="68">
        <v>427.5</v>
      </c>
      <c r="S105" s="68">
        <v>213.8</v>
      </c>
      <c r="T105" s="68"/>
      <c r="U105" s="68"/>
      <c r="V105" s="68"/>
      <c r="W105" s="104" t="s">
        <v>769</v>
      </c>
      <c r="X105" s="406">
        <f t="shared" si="41"/>
        <v>14</v>
      </c>
      <c r="Y105" s="64">
        <f t="shared" si="48"/>
        <v>89</v>
      </c>
      <c r="Z105" s="65">
        <f t="shared" si="49"/>
        <v>0</v>
      </c>
      <c r="AA105" s="65">
        <f t="shared" si="50"/>
        <v>0</v>
      </c>
      <c r="AB105" s="65">
        <f t="shared" si="51"/>
        <v>0</v>
      </c>
      <c r="AC105" s="65">
        <f t="shared" si="52"/>
        <v>0</v>
      </c>
      <c r="AD105" s="65">
        <f t="shared" si="53"/>
        <v>0</v>
      </c>
      <c r="AE105" s="65">
        <f t="shared" si="54"/>
        <v>0</v>
      </c>
    </row>
    <row r="106" spans="1:31" ht="102">
      <c r="A106" s="80" t="s">
        <v>497</v>
      </c>
      <c r="B106" s="81">
        <v>90</v>
      </c>
      <c r="C106" s="78" t="s">
        <v>737</v>
      </c>
      <c r="D106" s="100">
        <f t="shared" si="38"/>
      </c>
      <c r="E106" s="80" t="s">
        <v>577</v>
      </c>
      <c r="F106" s="80" t="s">
        <v>746</v>
      </c>
      <c r="G106" s="78" t="s">
        <v>762</v>
      </c>
      <c r="H106" s="78" t="s">
        <v>763</v>
      </c>
      <c r="I106" s="67" t="s">
        <v>182</v>
      </c>
      <c r="J106" s="100" t="str">
        <f t="shared" si="39"/>
        <v>46</v>
      </c>
      <c r="K106" s="79"/>
      <c r="L106" s="68"/>
      <c r="M106" s="68"/>
      <c r="N106" s="68"/>
      <c r="O106" s="69">
        <f t="shared" si="40"/>
        <v>335</v>
      </c>
      <c r="P106" s="68"/>
      <c r="Q106" s="68"/>
      <c r="R106" s="68">
        <v>335</v>
      </c>
      <c r="S106" s="68">
        <v>167.5</v>
      </c>
      <c r="T106" s="68"/>
      <c r="U106" s="68">
        <v>167.5</v>
      </c>
      <c r="V106" s="68"/>
      <c r="W106" s="104" t="s">
        <v>764</v>
      </c>
      <c r="X106" s="406">
        <f t="shared" si="41"/>
        <v>14</v>
      </c>
      <c r="Y106" s="64">
        <f t="shared" si="48"/>
        <v>90</v>
      </c>
      <c r="Z106" s="65">
        <f t="shared" si="49"/>
        <v>0</v>
      </c>
      <c r="AA106" s="65">
        <f t="shared" si="50"/>
        <v>0</v>
      </c>
      <c r="AB106" s="65">
        <f t="shared" si="51"/>
        <v>0</v>
      </c>
      <c r="AC106" s="65">
        <f t="shared" si="52"/>
        <v>0</v>
      </c>
      <c r="AD106" s="65">
        <f t="shared" si="53"/>
        <v>0</v>
      </c>
      <c r="AE106" s="65">
        <f t="shared" si="54"/>
        <v>0</v>
      </c>
    </row>
    <row r="107" spans="1:31" ht="102">
      <c r="A107" s="80" t="s">
        <v>497</v>
      </c>
      <c r="B107" s="81">
        <v>91</v>
      </c>
      <c r="C107" s="78" t="s">
        <v>737</v>
      </c>
      <c r="D107" s="100">
        <f t="shared" si="38"/>
      </c>
      <c r="E107" s="80" t="s">
        <v>577</v>
      </c>
      <c r="F107" s="80" t="s">
        <v>758</v>
      </c>
      <c r="G107" s="78" t="s">
        <v>759</v>
      </c>
      <c r="H107" s="78" t="s">
        <v>760</v>
      </c>
      <c r="I107" s="67" t="s">
        <v>182</v>
      </c>
      <c r="J107" s="100" t="str">
        <f t="shared" si="39"/>
        <v>46</v>
      </c>
      <c r="K107" s="79"/>
      <c r="L107" s="68"/>
      <c r="M107" s="68"/>
      <c r="N107" s="68"/>
      <c r="O107" s="69">
        <f t="shared" si="40"/>
        <v>333.1</v>
      </c>
      <c r="P107" s="68"/>
      <c r="Q107" s="68"/>
      <c r="R107" s="68">
        <v>333.1</v>
      </c>
      <c r="S107" s="68">
        <v>166.5</v>
      </c>
      <c r="T107" s="68"/>
      <c r="U107" s="68">
        <v>166.5</v>
      </c>
      <c r="V107" s="68"/>
      <c r="W107" s="104" t="s">
        <v>761</v>
      </c>
      <c r="X107" s="406">
        <f t="shared" si="41"/>
        <v>14</v>
      </c>
      <c r="Y107" s="64">
        <f t="shared" si="48"/>
        <v>91</v>
      </c>
      <c r="Z107" s="65">
        <f t="shared" si="49"/>
        <v>0</v>
      </c>
      <c r="AA107" s="65">
        <f t="shared" si="50"/>
        <v>0</v>
      </c>
      <c r="AB107" s="65">
        <f t="shared" si="51"/>
        <v>0</v>
      </c>
      <c r="AC107" s="65">
        <f t="shared" si="52"/>
        <v>0</v>
      </c>
      <c r="AD107" s="65">
        <f t="shared" si="53"/>
        <v>0</v>
      </c>
      <c r="AE107" s="65">
        <f t="shared" si="54"/>
        <v>0</v>
      </c>
    </row>
    <row r="108" spans="1:31" ht="63.75">
      <c r="A108" s="80" t="s">
        <v>497</v>
      </c>
      <c r="B108" s="81">
        <v>92</v>
      </c>
      <c r="C108" s="78" t="s">
        <v>537</v>
      </c>
      <c r="D108" s="100">
        <f t="shared" si="38"/>
      </c>
      <c r="E108" s="80" t="s">
        <v>577</v>
      </c>
      <c r="F108" s="80" t="s">
        <v>578</v>
      </c>
      <c r="G108" s="78" t="s">
        <v>579</v>
      </c>
      <c r="H108" s="78" t="s">
        <v>580</v>
      </c>
      <c r="I108" s="67" t="s">
        <v>182</v>
      </c>
      <c r="J108" s="100" t="str">
        <f t="shared" si="39"/>
        <v>46</v>
      </c>
      <c r="K108" s="79"/>
      <c r="L108" s="68">
        <v>827</v>
      </c>
      <c r="M108" s="68">
        <v>236.3</v>
      </c>
      <c r="N108" s="68">
        <v>118.1</v>
      </c>
      <c r="O108" s="69">
        <f t="shared" si="40"/>
        <v>236.3</v>
      </c>
      <c r="P108" s="68"/>
      <c r="Q108" s="68"/>
      <c r="R108" s="68">
        <v>236.3</v>
      </c>
      <c r="S108" s="68">
        <v>118.1</v>
      </c>
      <c r="T108" s="68"/>
      <c r="U108" s="68">
        <v>118.1</v>
      </c>
      <c r="V108" s="68"/>
      <c r="W108" s="104" t="s">
        <v>581</v>
      </c>
      <c r="X108" s="406">
        <f t="shared" si="41"/>
        <v>14</v>
      </c>
      <c r="Y108" s="64">
        <f t="shared" si="48"/>
        <v>92</v>
      </c>
      <c r="Z108" s="65">
        <f t="shared" si="49"/>
        <v>0</v>
      </c>
      <c r="AA108" s="65">
        <f t="shared" si="50"/>
        <v>0</v>
      </c>
      <c r="AB108" s="65">
        <f t="shared" si="51"/>
        <v>0</v>
      </c>
      <c r="AC108" s="65">
        <f t="shared" si="52"/>
        <v>0</v>
      </c>
      <c r="AD108" s="65">
        <f t="shared" si="53"/>
        <v>0</v>
      </c>
      <c r="AE108" s="65">
        <f t="shared" si="54"/>
        <v>0</v>
      </c>
    </row>
    <row r="109" spans="1:31" ht="63.75">
      <c r="A109" s="80" t="s">
        <v>497</v>
      </c>
      <c r="B109" s="81">
        <v>93</v>
      </c>
      <c r="C109" s="78" t="s">
        <v>537</v>
      </c>
      <c r="D109" s="100">
        <f t="shared" si="38"/>
      </c>
      <c r="E109" s="80" t="s">
        <v>577</v>
      </c>
      <c r="F109" s="80" t="s">
        <v>578</v>
      </c>
      <c r="G109" s="78" t="s">
        <v>582</v>
      </c>
      <c r="H109" s="78" t="s">
        <v>583</v>
      </c>
      <c r="I109" s="67" t="s">
        <v>182</v>
      </c>
      <c r="J109" s="100" t="str">
        <f t="shared" si="39"/>
        <v>46</v>
      </c>
      <c r="K109" s="79"/>
      <c r="L109" s="68">
        <v>657.3</v>
      </c>
      <c r="M109" s="68">
        <v>164.3</v>
      </c>
      <c r="N109" s="68">
        <v>82.2</v>
      </c>
      <c r="O109" s="69">
        <f t="shared" si="40"/>
        <v>164.3</v>
      </c>
      <c r="P109" s="68"/>
      <c r="Q109" s="68"/>
      <c r="R109" s="68">
        <v>164.3</v>
      </c>
      <c r="S109" s="68">
        <v>82.2</v>
      </c>
      <c r="T109" s="68"/>
      <c r="U109" s="68">
        <v>82.2</v>
      </c>
      <c r="V109" s="68"/>
      <c r="W109" s="104" t="s">
        <v>584</v>
      </c>
      <c r="X109" s="406">
        <f t="shared" si="41"/>
        <v>14</v>
      </c>
      <c r="Y109" s="64">
        <f t="shared" si="48"/>
        <v>93</v>
      </c>
      <c r="Z109" s="65">
        <f t="shared" si="49"/>
        <v>0</v>
      </c>
      <c r="AA109" s="65">
        <f t="shared" si="50"/>
        <v>0</v>
      </c>
      <c r="AB109" s="65">
        <f t="shared" si="51"/>
        <v>0</v>
      </c>
      <c r="AC109" s="65">
        <f t="shared" si="52"/>
        <v>0</v>
      </c>
      <c r="AD109" s="65">
        <f t="shared" si="53"/>
        <v>0</v>
      </c>
      <c r="AE109" s="65">
        <f t="shared" si="54"/>
        <v>0</v>
      </c>
    </row>
    <row r="110" spans="1:31" ht="89.25">
      <c r="A110" s="80" t="s">
        <v>497</v>
      </c>
      <c r="B110" s="81">
        <v>94</v>
      </c>
      <c r="C110" s="78" t="s">
        <v>737</v>
      </c>
      <c r="D110" s="100">
        <f t="shared" si="38"/>
      </c>
      <c r="E110" s="80" t="s">
        <v>577</v>
      </c>
      <c r="F110" s="80" t="s">
        <v>746</v>
      </c>
      <c r="G110" s="78" t="s">
        <v>750</v>
      </c>
      <c r="H110" s="78" t="s">
        <v>751</v>
      </c>
      <c r="I110" s="67" t="s">
        <v>182</v>
      </c>
      <c r="J110" s="100" t="str">
        <f t="shared" si="39"/>
        <v>46</v>
      </c>
      <c r="K110" s="79"/>
      <c r="L110" s="68"/>
      <c r="M110" s="68"/>
      <c r="N110" s="68"/>
      <c r="O110" s="69">
        <f t="shared" si="40"/>
        <v>162.2</v>
      </c>
      <c r="P110" s="68"/>
      <c r="Q110" s="68"/>
      <c r="R110" s="68">
        <v>162.2</v>
      </c>
      <c r="S110" s="68">
        <v>81.1</v>
      </c>
      <c r="T110" s="68"/>
      <c r="U110" s="68"/>
      <c r="V110" s="68"/>
      <c r="W110" s="104" t="s">
        <v>752</v>
      </c>
      <c r="X110" s="406">
        <f t="shared" si="41"/>
        <v>14</v>
      </c>
      <c r="Y110" s="64">
        <f t="shared" si="48"/>
        <v>94</v>
      </c>
      <c r="Z110" s="65">
        <f t="shared" si="49"/>
        <v>0</v>
      </c>
      <c r="AA110" s="65">
        <f t="shared" si="50"/>
        <v>0</v>
      </c>
      <c r="AB110" s="65">
        <f t="shared" si="51"/>
        <v>0</v>
      </c>
      <c r="AC110" s="65">
        <f t="shared" si="52"/>
        <v>0</v>
      </c>
      <c r="AD110" s="65">
        <f t="shared" si="53"/>
        <v>0</v>
      </c>
      <c r="AE110" s="65">
        <f t="shared" si="54"/>
        <v>0</v>
      </c>
    </row>
    <row r="111" spans="1:31" ht="63.75">
      <c r="A111" s="80" t="s">
        <v>497</v>
      </c>
      <c r="B111" s="81">
        <v>95</v>
      </c>
      <c r="C111" s="78" t="s">
        <v>537</v>
      </c>
      <c r="D111" s="100">
        <f t="shared" si="38"/>
      </c>
      <c r="E111" s="80" t="s">
        <v>577</v>
      </c>
      <c r="F111" s="80" t="s">
        <v>578</v>
      </c>
      <c r="G111" s="78" t="s">
        <v>585</v>
      </c>
      <c r="H111" s="78" t="s">
        <v>586</v>
      </c>
      <c r="I111" s="67" t="s">
        <v>182</v>
      </c>
      <c r="J111" s="100" t="str">
        <f t="shared" si="39"/>
        <v>46</v>
      </c>
      <c r="K111" s="79"/>
      <c r="L111" s="68">
        <v>328.6</v>
      </c>
      <c r="M111" s="68">
        <v>65.7</v>
      </c>
      <c r="N111" s="68">
        <v>32.9</v>
      </c>
      <c r="O111" s="69">
        <f t="shared" si="40"/>
        <v>65.7</v>
      </c>
      <c r="P111" s="68"/>
      <c r="Q111" s="68"/>
      <c r="R111" s="68">
        <v>65.7</v>
      </c>
      <c r="S111" s="68">
        <v>32.9</v>
      </c>
      <c r="T111" s="68"/>
      <c r="U111" s="68">
        <v>32.9</v>
      </c>
      <c r="V111" s="68"/>
      <c r="W111" s="104" t="s">
        <v>584</v>
      </c>
      <c r="X111" s="406">
        <f t="shared" si="41"/>
        <v>14</v>
      </c>
      <c r="Y111" s="64">
        <f t="shared" si="48"/>
        <v>95</v>
      </c>
      <c r="Z111" s="65">
        <f aca="true" t="shared" si="55" ref="Z111:Z124">IF(M111&gt;=N111,0,M111-N111)</f>
        <v>0</v>
      </c>
      <c r="AA111" s="65">
        <f aca="true" t="shared" si="56" ref="AA111:AA124">IF(P111&gt;=Q111,0,P111-Q111)</f>
        <v>0</v>
      </c>
      <c r="AB111" s="65">
        <f aca="true" t="shared" si="57" ref="AB111:AB124">IF(R111&gt;=S111,0,R111-S111)</f>
        <v>0</v>
      </c>
      <c r="AC111" s="65">
        <f aca="true" t="shared" si="58" ref="AC111:AC124">IF(O111&gt;=T111,0,O111-T111)</f>
        <v>0</v>
      </c>
      <c r="AD111" s="65">
        <f aca="true" t="shared" si="59" ref="AD111:AD124">IF(O111&gt;=U111,0,O111-U111)</f>
        <v>0</v>
      </c>
      <c r="AE111" s="65">
        <f aca="true" t="shared" si="60" ref="AE111:AE124">IF(U111&gt;=V111,0,U111-V111)</f>
        <v>0</v>
      </c>
    </row>
    <row r="112" spans="1:31" ht="89.25">
      <c r="A112" s="80" t="s">
        <v>497</v>
      </c>
      <c r="B112" s="81">
        <v>96</v>
      </c>
      <c r="C112" s="78" t="s">
        <v>737</v>
      </c>
      <c r="D112" s="100">
        <f t="shared" si="38"/>
      </c>
      <c r="E112" s="80" t="s">
        <v>577</v>
      </c>
      <c r="F112" s="80" t="s">
        <v>758</v>
      </c>
      <c r="G112" s="78" t="s">
        <v>783</v>
      </c>
      <c r="H112" s="78" t="s">
        <v>784</v>
      </c>
      <c r="I112" s="67" t="s">
        <v>182</v>
      </c>
      <c r="J112" s="100" t="str">
        <f t="shared" si="39"/>
        <v>46</v>
      </c>
      <c r="K112" s="79"/>
      <c r="L112" s="68"/>
      <c r="M112" s="68"/>
      <c r="N112" s="68"/>
      <c r="O112" s="69">
        <f t="shared" si="40"/>
        <v>62.2</v>
      </c>
      <c r="P112" s="68"/>
      <c r="Q112" s="68"/>
      <c r="R112" s="68">
        <v>62.2</v>
      </c>
      <c r="S112" s="68">
        <v>31.1</v>
      </c>
      <c r="T112" s="68"/>
      <c r="U112" s="68"/>
      <c r="V112" s="68"/>
      <c r="W112" s="104" t="s">
        <v>785</v>
      </c>
      <c r="X112" s="406">
        <f t="shared" si="41"/>
        <v>14</v>
      </c>
      <c r="Y112" s="64">
        <f t="shared" si="48"/>
        <v>96</v>
      </c>
      <c r="Z112" s="65">
        <f t="shared" si="55"/>
        <v>0</v>
      </c>
      <c r="AA112" s="65">
        <f t="shared" si="56"/>
        <v>0</v>
      </c>
      <c r="AB112" s="65">
        <f t="shared" si="57"/>
        <v>0</v>
      </c>
      <c r="AC112" s="65">
        <f t="shared" si="58"/>
        <v>0</v>
      </c>
      <c r="AD112" s="65">
        <f t="shared" si="59"/>
        <v>0</v>
      </c>
      <c r="AE112" s="65">
        <f t="shared" si="60"/>
        <v>0</v>
      </c>
    </row>
    <row r="113" spans="1:31" ht="38.25">
      <c r="A113" s="80" t="s">
        <v>497</v>
      </c>
      <c r="B113" s="81">
        <v>97</v>
      </c>
      <c r="C113" s="78" t="s">
        <v>737</v>
      </c>
      <c r="D113" s="100">
        <f aca="true" t="shared" si="61" ref="D113:D124">IF(ISERROR(VLOOKUP(C113,LesCode,2,FALSE)),"",VLOOKUP(C113,LesCode,2,FALSE))</f>
      </c>
      <c r="E113" s="80" t="s">
        <v>577</v>
      </c>
      <c r="F113" s="80" t="s">
        <v>578</v>
      </c>
      <c r="G113" s="78" t="s">
        <v>788</v>
      </c>
      <c r="H113" s="78" t="s">
        <v>789</v>
      </c>
      <c r="I113" s="67" t="s">
        <v>182</v>
      </c>
      <c r="J113" s="100" t="str">
        <f aca="true" t="shared" si="62" ref="J113:J125">IF(ISERROR(VLOOKUP(I113,КодВидИсп2,3,FALSE)),0,VLOOKUP(I113,КодВидИсп2,3,FALSE))</f>
        <v>46</v>
      </c>
      <c r="K113" s="79"/>
      <c r="L113" s="68"/>
      <c r="M113" s="68"/>
      <c r="N113" s="68"/>
      <c r="O113" s="69">
        <f aca="true" t="shared" si="63" ref="O113:O125">P113+R113</f>
        <v>61.2</v>
      </c>
      <c r="P113" s="68"/>
      <c r="Q113" s="68"/>
      <c r="R113" s="68">
        <v>61.2</v>
      </c>
      <c r="S113" s="68">
        <v>30.6</v>
      </c>
      <c r="T113" s="68"/>
      <c r="U113" s="68"/>
      <c r="V113" s="68"/>
      <c r="W113" s="104" t="s">
        <v>757</v>
      </c>
      <c r="X113" s="406">
        <f aca="true" t="shared" si="64" ref="X113:X125">IF(ISERROR(VLOOKUP(J113,КодВидИсп,3,FALSE)),0,VLOOKUP(J113,КодВидИсп,3,FALSE))</f>
        <v>14</v>
      </c>
      <c r="Y113" s="64">
        <f t="shared" si="48"/>
        <v>97</v>
      </c>
      <c r="Z113" s="65">
        <f t="shared" si="55"/>
        <v>0</v>
      </c>
      <c r="AA113" s="65">
        <f t="shared" si="56"/>
        <v>0</v>
      </c>
      <c r="AB113" s="65">
        <f t="shared" si="57"/>
        <v>0</v>
      </c>
      <c r="AC113" s="65">
        <f t="shared" si="58"/>
        <v>0</v>
      </c>
      <c r="AD113" s="65">
        <f t="shared" si="59"/>
        <v>0</v>
      </c>
      <c r="AE113" s="65">
        <f t="shared" si="60"/>
        <v>0</v>
      </c>
    </row>
    <row r="114" spans="1:31" ht="89.25">
      <c r="A114" s="80" t="s">
        <v>497</v>
      </c>
      <c r="B114" s="81">
        <v>98</v>
      </c>
      <c r="C114" s="78" t="s">
        <v>737</v>
      </c>
      <c r="D114" s="100">
        <f t="shared" si="61"/>
      </c>
      <c r="E114" s="80" t="s">
        <v>577</v>
      </c>
      <c r="F114" s="80" t="s">
        <v>746</v>
      </c>
      <c r="G114" s="78" t="s">
        <v>786</v>
      </c>
      <c r="H114" s="78" t="s">
        <v>787</v>
      </c>
      <c r="I114" s="67" t="s">
        <v>182</v>
      </c>
      <c r="J114" s="100" t="str">
        <f t="shared" si="62"/>
        <v>46</v>
      </c>
      <c r="K114" s="79"/>
      <c r="L114" s="68"/>
      <c r="M114" s="68"/>
      <c r="N114" s="68"/>
      <c r="O114" s="69">
        <f t="shared" si="63"/>
        <v>40.8</v>
      </c>
      <c r="P114" s="68"/>
      <c r="Q114" s="68"/>
      <c r="R114" s="68">
        <v>40.8</v>
      </c>
      <c r="S114" s="68">
        <v>20.4</v>
      </c>
      <c r="T114" s="68"/>
      <c r="U114" s="68"/>
      <c r="V114" s="68"/>
      <c r="W114" s="104" t="s">
        <v>774</v>
      </c>
      <c r="X114" s="406">
        <f t="shared" si="64"/>
        <v>14</v>
      </c>
      <c r="Y114" s="64">
        <f t="shared" si="48"/>
        <v>98</v>
      </c>
      <c r="Z114" s="65">
        <f t="shared" si="55"/>
        <v>0</v>
      </c>
      <c r="AA114" s="65">
        <f t="shared" si="56"/>
        <v>0</v>
      </c>
      <c r="AB114" s="65">
        <f t="shared" si="57"/>
        <v>0</v>
      </c>
      <c r="AC114" s="65">
        <f t="shared" si="58"/>
        <v>0</v>
      </c>
      <c r="AD114" s="65">
        <f t="shared" si="59"/>
        <v>0</v>
      </c>
      <c r="AE114" s="65">
        <f t="shared" si="60"/>
        <v>0</v>
      </c>
    </row>
    <row r="115" spans="1:31" ht="89.25">
      <c r="A115" s="80" t="s">
        <v>497</v>
      </c>
      <c r="B115" s="81">
        <v>99</v>
      </c>
      <c r="C115" s="78" t="s">
        <v>737</v>
      </c>
      <c r="D115" s="100">
        <f t="shared" si="61"/>
      </c>
      <c r="E115" s="80" t="s">
        <v>577</v>
      </c>
      <c r="F115" s="80" t="s">
        <v>578</v>
      </c>
      <c r="G115" s="78" t="s">
        <v>765</v>
      </c>
      <c r="H115" s="78" t="s">
        <v>586</v>
      </c>
      <c r="I115" s="67" t="s">
        <v>182</v>
      </c>
      <c r="J115" s="100" t="str">
        <f t="shared" si="62"/>
        <v>46</v>
      </c>
      <c r="K115" s="79"/>
      <c r="L115" s="68"/>
      <c r="M115" s="68"/>
      <c r="N115" s="68"/>
      <c r="O115" s="69">
        <f t="shared" si="63"/>
        <v>33.2</v>
      </c>
      <c r="P115" s="68"/>
      <c r="Q115" s="68"/>
      <c r="R115" s="68">
        <v>33.2</v>
      </c>
      <c r="S115" s="68">
        <v>16.6</v>
      </c>
      <c r="T115" s="68"/>
      <c r="U115" s="68"/>
      <c r="V115" s="68"/>
      <c r="W115" s="104" t="s">
        <v>766</v>
      </c>
      <c r="X115" s="406">
        <f t="shared" si="64"/>
        <v>14</v>
      </c>
      <c r="Y115" s="64">
        <f aca="true" t="shared" si="65" ref="Y115:Y124">B115</f>
        <v>99</v>
      </c>
      <c r="Z115" s="65">
        <f t="shared" si="55"/>
        <v>0</v>
      </c>
      <c r="AA115" s="65">
        <f t="shared" si="56"/>
        <v>0</v>
      </c>
      <c r="AB115" s="65">
        <f t="shared" si="57"/>
        <v>0</v>
      </c>
      <c r="AC115" s="65">
        <f t="shared" si="58"/>
        <v>0</v>
      </c>
      <c r="AD115" s="65">
        <f t="shared" si="59"/>
        <v>0</v>
      </c>
      <c r="AE115" s="65">
        <f t="shared" si="60"/>
        <v>0</v>
      </c>
    </row>
    <row r="116" spans="1:31" ht="63.75">
      <c r="A116" s="80" t="s">
        <v>497</v>
      </c>
      <c r="B116" s="81">
        <v>100</v>
      </c>
      <c r="C116" s="78" t="s">
        <v>537</v>
      </c>
      <c r="D116" s="100">
        <f t="shared" si="61"/>
      </c>
      <c r="E116" s="80" t="s">
        <v>577</v>
      </c>
      <c r="F116" s="80" t="s">
        <v>578</v>
      </c>
      <c r="G116" s="78" t="s">
        <v>587</v>
      </c>
      <c r="H116" s="78" t="s">
        <v>586</v>
      </c>
      <c r="I116" s="67" t="s">
        <v>182</v>
      </c>
      <c r="J116" s="100" t="str">
        <f t="shared" si="62"/>
        <v>46</v>
      </c>
      <c r="K116" s="79"/>
      <c r="L116" s="68">
        <v>61.6</v>
      </c>
      <c r="M116" s="68">
        <v>12.3</v>
      </c>
      <c r="N116" s="68">
        <v>6.2</v>
      </c>
      <c r="O116" s="69">
        <f t="shared" si="63"/>
        <v>12.3</v>
      </c>
      <c r="P116" s="68"/>
      <c r="Q116" s="68"/>
      <c r="R116" s="68">
        <v>12.3</v>
      </c>
      <c r="S116" s="68">
        <v>6.2</v>
      </c>
      <c r="T116" s="68"/>
      <c r="U116" s="68">
        <v>6.2</v>
      </c>
      <c r="V116" s="68"/>
      <c r="W116" s="104" t="s">
        <v>584</v>
      </c>
      <c r="X116" s="406">
        <f t="shared" si="64"/>
        <v>14</v>
      </c>
      <c r="Y116" s="64">
        <f t="shared" si="65"/>
        <v>100</v>
      </c>
      <c r="Z116" s="65">
        <f t="shared" si="55"/>
        <v>0</v>
      </c>
      <c r="AA116" s="65">
        <f t="shared" si="56"/>
        <v>0</v>
      </c>
      <c r="AB116" s="65">
        <f t="shared" si="57"/>
        <v>0</v>
      </c>
      <c r="AC116" s="65">
        <f t="shared" si="58"/>
        <v>0</v>
      </c>
      <c r="AD116" s="65">
        <f t="shared" si="59"/>
        <v>0</v>
      </c>
      <c r="AE116" s="65">
        <f t="shared" si="60"/>
        <v>0</v>
      </c>
    </row>
    <row r="117" spans="1:31" ht="89.25">
      <c r="A117" s="80" t="s">
        <v>497</v>
      </c>
      <c r="B117" s="81">
        <v>101</v>
      </c>
      <c r="C117" s="78" t="s">
        <v>737</v>
      </c>
      <c r="D117" s="100">
        <f t="shared" si="61"/>
      </c>
      <c r="E117" s="80" t="s">
        <v>577</v>
      </c>
      <c r="F117" s="80" t="s">
        <v>746</v>
      </c>
      <c r="G117" s="78" t="s">
        <v>778</v>
      </c>
      <c r="H117" s="78" t="s">
        <v>776</v>
      </c>
      <c r="I117" s="67" t="s">
        <v>182</v>
      </c>
      <c r="J117" s="100" t="str">
        <f t="shared" si="62"/>
        <v>46</v>
      </c>
      <c r="K117" s="79"/>
      <c r="L117" s="68"/>
      <c r="M117" s="68"/>
      <c r="N117" s="68"/>
      <c r="O117" s="69">
        <f t="shared" si="63"/>
        <v>10.3</v>
      </c>
      <c r="P117" s="68"/>
      <c r="Q117" s="68"/>
      <c r="R117" s="68">
        <v>10.3</v>
      </c>
      <c r="S117" s="68">
        <v>5.1</v>
      </c>
      <c r="T117" s="68"/>
      <c r="U117" s="68"/>
      <c r="V117" s="68"/>
      <c r="W117" s="104" t="s">
        <v>779</v>
      </c>
      <c r="X117" s="406">
        <f t="shared" si="64"/>
        <v>14</v>
      </c>
      <c r="Y117" s="64">
        <f t="shared" si="65"/>
        <v>101</v>
      </c>
      <c r="Z117" s="65">
        <f t="shared" si="55"/>
        <v>0</v>
      </c>
      <c r="AA117" s="65">
        <f t="shared" si="56"/>
        <v>0</v>
      </c>
      <c r="AB117" s="65">
        <f t="shared" si="57"/>
        <v>0</v>
      </c>
      <c r="AC117" s="65">
        <f t="shared" si="58"/>
        <v>0</v>
      </c>
      <c r="AD117" s="65">
        <f t="shared" si="59"/>
        <v>0</v>
      </c>
      <c r="AE117" s="65">
        <f t="shared" si="60"/>
        <v>0</v>
      </c>
    </row>
    <row r="118" spans="1:31" ht="89.25">
      <c r="A118" s="80" t="s">
        <v>497</v>
      </c>
      <c r="B118" s="81">
        <v>102</v>
      </c>
      <c r="C118" s="78" t="s">
        <v>737</v>
      </c>
      <c r="D118" s="100">
        <f t="shared" si="61"/>
      </c>
      <c r="E118" s="80" t="s">
        <v>577</v>
      </c>
      <c r="F118" s="80" t="s">
        <v>746</v>
      </c>
      <c r="G118" s="78" t="s">
        <v>770</v>
      </c>
      <c r="H118" s="78" t="s">
        <v>771</v>
      </c>
      <c r="I118" s="67" t="s">
        <v>182</v>
      </c>
      <c r="J118" s="100" t="str">
        <f t="shared" si="62"/>
        <v>46</v>
      </c>
      <c r="K118" s="79"/>
      <c r="L118" s="68"/>
      <c r="M118" s="68"/>
      <c r="N118" s="68"/>
      <c r="O118" s="69">
        <f t="shared" si="63"/>
        <v>8.2</v>
      </c>
      <c r="P118" s="68"/>
      <c r="Q118" s="68"/>
      <c r="R118" s="68">
        <v>8.2</v>
      </c>
      <c r="S118" s="68">
        <v>4.1</v>
      </c>
      <c r="T118" s="68"/>
      <c r="U118" s="68"/>
      <c r="V118" s="68"/>
      <c r="W118" s="104" t="s">
        <v>772</v>
      </c>
      <c r="X118" s="406">
        <f t="shared" si="64"/>
        <v>14</v>
      </c>
      <c r="Y118" s="64">
        <f t="shared" si="65"/>
        <v>102</v>
      </c>
      <c r="Z118" s="65">
        <f t="shared" si="55"/>
        <v>0</v>
      </c>
      <c r="AA118" s="65">
        <f t="shared" si="56"/>
        <v>0</v>
      </c>
      <c r="AB118" s="65">
        <f t="shared" si="57"/>
        <v>0</v>
      </c>
      <c r="AC118" s="65">
        <f t="shared" si="58"/>
        <v>0</v>
      </c>
      <c r="AD118" s="65">
        <f t="shared" si="59"/>
        <v>0</v>
      </c>
      <c r="AE118" s="65">
        <f t="shared" si="60"/>
        <v>0</v>
      </c>
    </row>
    <row r="119" spans="1:31" ht="63.75">
      <c r="A119" s="80" t="s">
        <v>497</v>
      </c>
      <c r="B119" s="81">
        <v>103</v>
      </c>
      <c r="C119" s="78" t="s">
        <v>537</v>
      </c>
      <c r="D119" s="100">
        <f t="shared" si="61"/>
      </c>
      <c r="E119" s="80" t="s">
        <v>577</v>
      </c>
      <c r="F119" s="80" t="s">
        <v>578</v>
      </c>
      <c r="G119" s="78" t="s">
        <v>588</v>
      </c>
      <c r="H119" s="78" t="s">
        <v>589</v>
      </c>
      <c r="I119" s="67" t="s">
        <v>182</v>
      </c>
      <c r="J119" s="100" t="str">
        <f t="shared" si="62"/>
        <v>46</v>
      </c>
      <c r="K119" s="79"/>
      <c r="L119" s="68">
        <v>17.6</v>
      </c>
      <c r="M119" s="68">
        <v>8.8</v>
      </c>
      <c r="N119" s="68">
        <v>4.4</v>
      </c>
      <c r="O119" s="69">
        <f t="shared" si="63"/>
        <v>7</v>
      </c>
      <c r="P119" s="68"/>
      <c r="Q119" s="68"/>
      <c r="R119" s="68">
        <v>7</v>
      </c>
      <c r="S119" s="68">
        <v>4.4</v>
      </c>
      <c r="T119" s="68"/>
      <c r="U119" s="68">
        <v>4.4</v>
      </c>
      <c r="V119" s="68"/>
      <c r="W119" s="104" t="s">
        <v>584</v>
      </c>
      <c r="X119" s="406">
        <f t="shared" si="64"/>
        <v>14</v>
      </c>
      <c r="Y119" s="64">
        <f t="shared" si="65"/>
        <v>103</v>
      </c>
      <c r="Z119" s="65">
        <f t="shared" si="55"/>
        <v>0</v>
      </c>
      <c r="AA119" s="65">
        <f t="shared" si="56"/>
        <v>0</v>
      </c>
      <c r="AB119" s="65">
        <f t="shared" si="57"/>
        <v>0</v>
      </c>
      <c r="AC119" s="65">
        <f t="shared" si="58"/>
        <v>0</v>
      </c>
      <c r="AD119" s="65">
        <f t="shared" si="59"/>
        <v>0</v>
      </c>
      <c r="AE119" s="65">
        <f t="shared" si="60"/>
        <v>0</v>
      </c>
    </row>
    <row r="120" spans="1:31" ht="89.25">
      <c r="A120" s="80" t="s">
        <v>497</v>
      </c>
      <c r="B120" s="81">
        <v>104</v>
      </c>
      <c r="C120" s="78" t="s">
        <v>737</v>
      </c>
      <c r="D120" s="100">
        <f t="shared" si="61"/>
      </c>
      <c r="E120" s="80" t="s">
        <v>577</v>
      </c>
      <c r="F120" s="80" t="s">
        <v>746</v>
      </c>
      <c r="G120" s="78" t="s">
        <v>747</v>
      </c>
      <c r="H120" s="78" t="s">
        <v>748</v>
      </c>
      <c r="I120" s="67" t="s">
        <v>182</v>
      </c>
      <c r="J120" s="100" t="str">
        <f t="shared" si="62"/>
        <v>46</v>
      </c>
      <c r="K120" s="79"/>
      <c r="L120" s="68"/>
      <c r="M120" s="68"/>
      <c r="N120" s="68"/>
      <c r="O120" s="69">
        <f t="shared" si="63"/>
        <v>6.8</v>
      </c>
      <c r="P120" s="68"/>
      <c r="Q120" s="68"/>
      <c r="R120" s="68">
        <v>6.8</v>
      </c>
      <c r="S120" s="68">
        <v>3.4</v>
      </c>
      <c r="T120" s="68"/>
      <c r="U120" s="68"/>
      <c r="V120" s="68"/>
      <c r="W120" s="104" t="s">
        <v>749</v>
      </c>
      <c r="X120" s="406">
        <f t="shared" si="64"/>
        <v>14</v>
      </c>
      <c r="Y120" s="64">
        <f t="shared" si="65"/>
        <v>104</v>
      </c>
      <c r="Z120" s="65">
        <f t="shared" si="55"/>
        <v>0</v>
      </c>
      <c r="AA120" s="65">
        <f t="shared" si="56"/>
        <v>0</v>
      </c>
      <c r="AB120" s="65">
        <f t="shared" si="57"/>
        <v>0</v>
      </c>
      <c r="AC120" s="65">
        <f t="shared" si="58"/>
        <v>0</v>
      </c>
      <c r="AD120" s="65">
        <f t="shared" si="59"/>
        <v>0</v>
      </c>
      <c r="AE120" s="65">
        <f t="shared" si="60"/>
        <v>0</v>
      </c>
    </row>
    <row r="121" spans="1:31" ht="89.25">
      <c r="A121" s="80" t="s">
        <v>497</v>
      </c>
      <c r="B121" s="81">
        <v>105</v>
      </c>
      <c r="C121" s="78" t="s">
        <v>737</v>
      </c>
      <c r="D121" s="100">
        <f t="shared" si="61"/>
      </c>
      <c r="E121" s="80" t="s">
        <v>577</v>
      </c>
      <c r="F121" s="80" t="s">
        <v>746</v>
      </c>
      <c r="G121" s="78" t="s">
        <v>780</v>
      </c>
      <c r="H121" s="78" t="s">
        <v>781</v>
      </c>
      <c r="I121" s="67" t="s">
        <v>182</v>
      </c>
      <c r="J121" s="100" t="str">
        <f t="shared" si="62"/>
        <v>46</v>
      </c>
      <c r="K121" s="79"/>
      <c r="L121" s="68"/>
      <c r="M121" s="68"/>
      <c r="N121" s="68"/>
      <c r="O121" s="69">
        <f t="shared" si="63"/>
        <v>5.3</v>
      </c>
      <c r="P121" s="68"/>
      <c r="Q121" s="68"/>
      <c r="R121" s="68">
        <v>5.3</v>
      </c>
      <c r="S121" s="68">
        <v>2.7</v>
      </c>
      <c r="T121" s="68"/>
      <c r="U121" s="68"/>
      <c r="V121" s="68"/>
      <c r="W121" s="104" t="s">
        <v>782</v>
      </c>
      <c r="X121" s="406">
        <f t="shared" si="64"/>
        <v>14</v>
      </c>
      <c r="Y121" s="64">
        <f t="shared" si="65"/>
        <v>105</v>
      </c>
      <c r="Z121" s="65">
        <f t="shared" si="55"/>
        <v>0</v>
      </c>
      <c r="AA121" s="65">
        <f t="shared" si="56"/>
        <v>0</v>
      </c>
      <c r="AB121" s="65">
        <f t="shared" si="57"/>
        <v>0</v>
      </c>
      <c r="AC121" s="65">
        <f t="shared" si="58"/>
        <v>0</v>
      </c>
      <c r="AD121" s="65">
        <f t="shared" si="59"/>
        <v>0</v>
      </c>
      <c r="AE121" s="65">
        <f t="shared" si="60"/>
        <v>0</v>
      </c>
    </row>
    <row r="122" spans="1:31" ht="89.25">
      <c r="A122" s="80" t="s">
        <v>497</v>
      </c>
      <c r="B122" s="81">
        <v>106</v>
      </c>
      <c r="C122" s="78" t="s">
        <v>737</v>
      </c>
      <c r="D122" s="100">
        <f t="shared" si="61"/>
      </c>
      <c r="E122" s="80" t="s">
        <v>577</v>
      </c>
      <c r="F122" s="80" t="s">
        <v>746</v>
      </c>
      <c r="G122" s="78" t="s">
        <v>773</v>
      </c>
      <c r="H122" s="78" t="s">
        <v>771</v>
      </c>
      <c r="I122" s="67" t="s">
        <v>182</v>
      </c>
      <c r="J122" s="100" t="str">
        <f t="shared" si="62"/>
        <v>46</v>
      </c>
      <c r="K122" s="79"/>
      <c r="L122" s="68"/>
      <c r="M122" s="68"/>
      <c r="N122" s="68"/>
      <c r="O122" s="69">
        <f t="shared" si="63"/>
        <v>4.3</v>
      </c>
      <c r="P122" s="68"/>
      <c r="Q122" s="68"/>
      <c r="R122" s="68">
        <v>4.3</v>
      </c>
      <c r="S122" s="68">
        <v>2.1</v>
      </c>
      <c r="T122" s="68"/>
      <c r="U122" s="68"/>
      <c r="V122" s="68"/>
      <c r="W122" s="104" t="s">
        <v>774</v>
      </c>
      <c r="X122" s="406">
        <f t="shared" si="64"/>
        <v>14</v>
      </c>
      <c r="Y122" s="64">
        <f t="shared" si="65"/>
        <v>106</v>
      </c>
      <c r="Z122" s="65">
        <f t="shared" si="55"/>
        <v>0</v>
      </c>
      <c r="AA122" s="65">
        <f t="shared" si="56"/>
        <v>0</v>
      </c>
      <c r="AB122" s="65">
        <f t="shared" si="57"/>
        <v>0</v>
      </c>
      <c r="AC122" s="65">
        <f t="shared" si="58"/>
        <v>0</v>
      </c>
      <c r="AD122" s="65">
        <f t="shared" si="59"/>
        <v>0</v>
      </c>
      <c r="AE122" s="65">
        <f t="shared" si="60"/>
        <v>0</v>
      </c>
    </row>
    <row r="123" spans="1:31" ht="63.75">
      <c r="A123" s="80" t="s">
        <v>497</v>
      </c>
      <c r="B123" s="81">
        <v>107</v>
      </c>
      <c r="C123" s="78" t="s">
        <v>499</v>
      </c>
      <c r="D123" s="100">
        <f t="shared" si="61"/>
      </c>
      <c r="E123" s="80" t="s">
        <v>513</v>
      </c>
      <c r="F123" s="80" t="s">
        <v>514</v>
      </c>
      <c r="G123" s="78" t="s">
        <v>515</v>
      </c>
      <c r="H123" s="78" t="s">
        <v>516</v>
      </c>
      <c r="I123" s="67" t="s">
        <v>182</v>
      </c>
      <c r="J123" s="100" t="str">
        <f t="shared" si="62"/>
        <v>46</v>
      </c>
      <c r="K123" s="79"/>
      <c r="L123" s="68"/>
      <c r="M123" s="68"/>
      <c r="N123" s="68"/>
      <c r="O123" s="69">
        <f t="shared" si="63"/>
        <v>3.2</v>
      </c>
      <c r="P123" s="68"/>
      <c r="Q123" s="68"/>
      <c r="R123" s="68">
        <v>3.2</v>
      </c>
      <c r="S123" s="68">
        <v>3.2</v>
      </c>
      <c r="T123" s="68"/>
      <c r="U123" s="68"/>
      <c r="V123" s="68"/>
      <c r="W123" s="104" t="s">
        <v>915</v>
      </c>
      <c r="X123" s="406">
        <f t="shared" si="64"/>
        <v>14</v>
      </c>
      <c r="Y123" s="64">
        <f t="shared" si="65"/>
        <v>107</v>
      </c>
      <c r="Z123" s="65">
        <f t="shared" si="55"/>
        <v>0</v>
      </c>
      <c r="AA123" s="65">
        <f t="shared" si="56"/>
        <v>0</v>
      </c>
      <c r="AB123" s="65">
        <f t="shared" si="57"/>
        <v>0</v>
      </c>
      <c r="AC123" s="65">
        <f t="shared" si="58"/>
        <v>0</v>
      </c>
      <c r="AD123" s="65">
        <f t="shared" si="59"/>
        <v>0</v>
      </c>
      <c r="AE123" s="65">
        <f t="shared" si="60"/>
        <v>0</v>
      </c>
    </row>
    <row r="124" spans="1:31" ht="89.25">
      <c r="A124" s="80" t="s">
        <v>497</v>
      </c>
      <c r="B124" s="81">
        <v>108</v>
      </c>
      <c r="C124" s="78" t="s">
        <v>737</v>
      </c>
      <c r="D124" s="100">
        <f t="shared" si="61"/>
      </c>
      <c r="E124" s="80" t="s">
        <v>577</v>
      </c>
      <c r="F124" s="80" t="s">
        <v>746</v>
      </c>
      <c r="G124" s="78" t="s">
        <v>775</v>
      </c>
      <c r="H124" s="78" t="s">
        <v>776</v>
      </c>
      <c r="I124" s="67" t="s">
        <v>182</v>
      </c>
      <c r="J124" s="100" t="str">
        <f t="shared" si="62"/>
        <v>46</v>
      </c>
      <c r="K124" s="79"/>
      <c r="L124" s="68"/>
      <c r="M124" s="68"/>
      <c r="N124" s="68"/>
      <c r="O124" s="69">
        <f t="shared" si="63"/>
        <v>0.8</v>
      </c>
      <c r="P124" s="68"/>
      <c r="Q124" s="68"/>
      <c r="R124" s="68">
        <v>0.8</v>
      </c>
      <c r="S124" s="68">
        <v>0.4</v>
      </c>
      <c r="T124" s="68"/>
      <c r="U124" s="68"/>
      <c r="V124" s="68"/>
      <c r="W124" s="104" t="s">
        <v>777</v>
      </c>
      <c r="X124" s="406">
        <f t="shared" si="64"/>
        <v>14</v>
      </c>
      <c r="Y124" s="64">
        <f t="shared" si="65"/>
        <v>108</v>
      </c>
      <c r="Z124" s="65">
        <f t="shared" si="55"/>
        <v>0</v>
      </c>
      <c r="AA124" s="65">
        <f t="shared" si="56"/>
        <v>0</v>
      </c>
      <c r="AB124" s="65">
        <f t="shared" si="57"/>
        <v>0</v>
      </c>
      <c r="AC124" s="65">
        <f t="shared" si="58"/>
        <v>0</v>
      </c>
      <c r="AD124" s="65">
        <f t="shared" si="59"/>
        <v>0</v>
      </c>
      <c r="AE124" s="65">
        <f t="shared" si="60"/>
        <v>0</v>
      </c>
    </row>
    <row r="125" spans="1:31" ht="12.75" hidden="1">
      <c r="A125" s="280"/>
      <c r="B125" s="281"/>
      <c r="C125" s="298"/>
      <c r="D125" s="299"/>
      <c r="E125" s="280"/>
      <c r="F125" s="280"/>
      <c r="G125" s="298"/>
      <c r="H125" s="298"/>
      <c r="I125" s="149"/>
      <c r="J125" s="300">
        <f t="shared" si="62"/>
        <v>0</v>
      </c>
      <c r="K125" s="282"/>
      <c r="L125" s="150"/>
      <c r="M125" s="150"/>
      <c r="N125" s="150"/>
      <c r="O125" s="151">
        <f t="shared" si="63"/>
        <v>0</v>
      </c>
      <c r="P125" s="150"/>
      <c r="Q125" s="150"/>
      <c r="R125" s="150"/>
      <c r="S125" s="150"/>
      <c r="T125" s="150"/>
      <c r="U125" s="150"/>
      <c r="V125" s="150"/>
      <c r="W125" s="283"/>
      <c r="X125" s="301">
        <f t="shared" si="64"/>
        <v>0</v>
      </c>
      <c r="Y125" s="143">
        <f>B125</f>
        <v>0</v>
      </c>
      <c r="Z125" s="144">
        <f>IF(M125&gt;=N125,0,M125-N125)</f>
        <v>0</v>
      </c>
      <c r="AA125" s="144">
        <f>IF(P125&gt;=Q125,0,P125-Q125)</f>
        <v>0</v>
      </c>
      <c r="AB125" s="144">
        <f>IF(R125&gt;=S125,0,R125-S125)</f>
        <v>0</v>
      </c>
      <c r="AC125" s="144">
        <f>IF(O125&gt;=T125,0,O125-T125)</f>
        <v>0</v>
      </c>
      <c r="AD125" s="144">
        <f>IF(O125&gt;=U125,0,O125-U125)</f>
        <v>0</v>
      </c>
      <c r="AE125" s="144">
        <f>IF(U125&gt;=V125,0,U125-V125)</f>
        <v>0</v>
      </c>
    </row>
    <row r="126" spans="1:31" ht="22.5" customHeight="1">
      <c r="A126" s="114"/>
      <c r="B126" s="114"/>
      <c r="C126" s="114"/>
      <c r="D126" s="114"/>
      <c r="E126" s="270"/>
      <c r="F126" s="302"/>
      <c r="G126" s="302"/>
      <c r="H126" s="302"/>
      <c r="I126" s="270"/>
      <c r="J126" s="303"/>
      <c r="K126" s="270"/>
      <c r="L126" s="271"/>
      <c r="M126" s="114"/>
      <c r="N126" s="114"/>
      <c r="O126" s="114"/>
      <c r="P126" s="114"/>
      <c r="Q126" s="515" t="s">
        <v>13</v>
      </c>
      <c r="R126" s="515"/>
      <c r="S126" s="114"/>
      <c r="T126" s="170"/>
      <c r="U126" s="505" t="s">
        <v>901</v>
      </c>
      <c r="V126" s="505"/>
      <c r="W126" s="171"/>
      <c r="X126" s="308"/>
      <c r="Y126" s="292"/>
      <c r="Z126" s="292"/>
      <c r="AA126" s="292"/>
      <c r="AB126" s="286"/>
      <c r="AC126" s="286"/>
      <c r="AD126" s="286"/>
      <c r="AE126" s="158"/>
    </row>
    <row r="127" spans="1:31" ht="18" customHeight="1">
      <c r="A127" s="114"/>
      <c r="B127" s="114"/>
      <c r="C127" s="114"/>
      <c r="D127" s="114"/>
      <c r="E127" s="270"/>
      <c r="F127" s="302"/>
      <c r="G127" s="302"/>
      <c r="H127" s="302"/>
      <c r="I127" s="270"/>
      <c r="J127" s="303"/>
      <c r="K127" s="270"/>
      <c r="L127" s="271"/>
      <c r="M127" s="114"/>
      <c r="N127" s="157"/>
      <c r="O127" s="114"/>
      <c r="P127" s="114"/>
      <c r="Q127" s="114"/>
      <c r="R127" s="159"/>
      <c r="S127" s="114"/>
      <c r="T127" s="159"/>
      <c r="U127" s="508" t="s">
        <v>19</v>
      </c>
      <c r="V127" s="508"/>
      <c r="W127" s="160" t="s">
        <v>20</v>
      </c>
      <c r="X127" s="309"/>
      <c r="Y127" s="287"/>
      <c r="Z127" s="287"/>
      <c r="AA127" s="287"/>
      <c r="AB127" s="286"/>
      <c r="AC127" s="286"/>
      <c r="AD127" s="286"/>
      <c r="AE127" s="158"/>
    </row>
    <row r="128" spans="1:31" ht="41.25" customHeight="1">
      <c r="A128" s="114"/>
      <c r="B128" s="114"/>
      <c r="C128" s="114"/>
      <c r="D128" s="114"/>
      <c r="E128" s="270"/>
      <c r="F128" s="302"/>
      <c r="G128" s="302"/>
      <c r="H128" s="302"/>
      <c r="I128" s="270"/>
      <c r="J128" s="303"/>
      <c r="K128" s="270"/>
      <c r="L128" s="271"/>
      <c r="M128" s="114"/>
      <c r="N128" s="114"/>
      <c r="O128" s="114"/>
      <c r="P128" s="114"/>
      <c r="Q128" s="501" t="s">
        <v>21</v>
      </c>
      <c r="R128" s="501"/>
      <c r="S128" s="503" t="s">
        <v>920</v>
      </c>
      <c r="T128" s="503"/>
      <c r="U128" s="505" t="s">
        <v>917</v>
      </c>
      <c r="V128" s="505"/>
      <c r="W128" s="161" t="s">
        <v>918</v>
      </c>
      <c r="X128" s="308"/>
      <c r="Y128" s="292"/>
      <c r="Z128" s="292"/>
      <c r="AA128" s="292"/>
      <c r="AB128" s="286"/>
      <c r="AC128" s="286"/>
      <c r="AD128" s="286"/>
      <c r="AE128" s="158"/>
    </row>
    <row r="129" spans="1:31" ht="25.5" customHeight="1">
      <c r="A129" s="114"/>
      <c r="B129" s="114"/>
      <c r="C129" s="114"/>
      <c r="D129" s="114"/>
      <c r="E129" s="270"/>
      <c r="F129" s="302"/>
      <c r="G129" s="302"/>
      <c r="H129" s="302"/>
      <c r="I129" s="270"/>
      <c r="J129" s="303"/>
      <c r="K129" s="270"/>
      <c r="L129" s="271"/>
      <c r="M129" s="114"/>
      <c r="N129" s="157"/>
      <c r="O129" s="114"/>
      <c r="P129" s="114"/>
      <c r="Q129" s="114"/>
      <c r="R129" s="114"/>
      <c r="S129" s="506" t="s">
        <v>22</v>
      </c>
      <c r="T129" s="506"/>
      <c r="U129" s="508" t="s">
        <v>19</v>
      </c>
      <c r="V129" s="508"/>
      <c r="W129" s="163" t="s">
        <v>83</v>
      </c>
      <c r="X129" s="309"/>
      <c r="Y129" s="287"/>
      <c r="Z129" s="287"/>
      <c r="AA129" s="287"/>
      <c r="AB129" s="286"/>
      <c r="AC129" s="286"/>
      <c r="AD129" s="286"/>
      <c r="AE129" s="158"/>
    </row>
    <row r="130" spans="1:31" ht="24" customHeight="1">
      <c r="A130" s="114"/>
      <c r="B130" s="114"/>
      <c r="C130" s="114"/>
      <c r="D130" s="114"/>
      <c r="E130" s="270"/>
      <c r="F130" s="270"/>
      <c r="G130" s="270"/>
      <c r="H130" s="270"/>
      <c r="I130" s="270"/>
      <c r="J130" s="303"/>
      <c r="K130" s="270"/>
      <c r="L130" s="271"/>
      <c r="M130" s="114"/>
      <c r="N130" s="157"/>
      <c r="O130" s="114"/>
      <c r="P130" s="114"/>
      <c r="Q130" s="114"/>
      <c r="R130" s="114"/>
      <c r="S130" s="159"/>
      <c r="T130" s="159"/>
      <c r="U130" s="507">
        <v>43567</v>
      </c>
      <c r="V130" s="507"/>
      <c r="W130" s="114"/>
      <c r="X130" s="310"/>
      <c r="Y130" s="293"/>
      <c r="Z130" s="293"/>
      <c r="AA130" s="293"/>
      <c r="AB130" s="286"/>
      <c r="AC130" s="286"/>
      <c r="AD130" s="286"/>
      <c r="AE130" s="158"/>
    </row>
    <row r="131" spans="1:31" ht="28.5" customHeight="1">
      <c r="A131" s="114"/>
      <c r="B131" s="114"/>
      <c r="C131" s="114"/>
      <c r="D131" s="114"/>
      <c r="E131" s="270"/>
      <c r="F131" s="270"/>
      <c r="G131" s="270"/>
      <c r="H131" s="270"/>
      <c r="I131" s="270"/>
      <c r="J131" s="303"/>
      <c r="K131" s="270"/>
      <c r="L131" s="271"/>
      <c r="M131" s="114"/>
      <c r="N131" s="157"/>
      <c r="O131" s="114"/>
      <c r="P131" s="114"/>
      <c r="Q131" s="114"/>
      <c r="R131" s="114"/>
      <c r="S131" s="164"/>
      <c r="T131" s="164"/>
      <c r="U131" s="509" t="s">
        <v>23</v>
      </c>
      <c r="V131" s="509"/>
      <c r="W131" s="114"/>
      <c r="X131" s="311"/>
      <c r="Y131" s="288"/>
      <c r="Z131" s="288"/>
      <c r="AA131" s="288"/>
      <c r="AB131" s="289"/>
      <c r="AC131" s="289"/>
      <c r="AD131" s="289"/>
      <c r="AE131" s="165"/>
    </row>
    <row r="132" spans="1:31" ht="12.75">
      <c r="A132" s="114"/>
      <c r="B132" s="114"/>
      <c r="C132" s="270"/>
      <c r="D132" s="270"/>
      <c r="E132" s="270"/>
      <c r="F132" s="270"/>
      <c r="G132" s="270"/>
      <c r="H132" s="284"/>
      <c r="I132" s="166"/>
      <c r="J132" s="304"/>
      <c r="K132" s="166"/>
      <c r="L132" s="166"/>
      <c r="M132" s="114"/>
      <c r="N132" s="166"/>
      <c r="O132" s="114"/>
      <c r="P132" s="114"/>
      <c r="Q132" s="114"/>
      <c r="R132" s="114"/>
      <c r="S132" s="114"/>
      <c r="T132" s="114"/>
      <c r="U132" s="114"/>
      <c r="V132" s="114"/>
      <c r="W132" s="114"/>
      <c r="X132" s="290"/>
      <c r="Y132" s="290"/>
      <c r="Z132" s="290"/>
      <c r="AA132" s="290"/>
      <c r="AB132" s="290"/>
      <c r="AC132" s="290"/>
      <c r="AD132" s="290"/>
      <c r="AE132" s="114"/>
    </row>
    <row r="133" spans="1:31" ht="12.75">
      <c r="A133" s="153"/>
      <c r="B133" s="114"/>
      <c r="C133" s="270"/>
      <c r="D133" s="270"/>
      <c r="E133" s="270"/>
      <c r="F133" s="270"/>
      <c r="G133" s="270"/>
      <c r="H133" s="271"/>
      <c r="I133" s="114"/>
      <c r="J133" s="294"/>
      <c r="K133" s="114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290"/>
      <c r="Y133" s="290"/>
      <c r="Z133" s="290"/>
      <c r="AA133" s="290"/>
      <c r="AB133" s="290"/>
      <c r="AC133" s="290"/>
      <c r="AD133" s="290"/>
      <c r="AE133" s="114"/>
    </row>
    <row r="134" spans="1:31" ht="12.75">
      <c r="A134" s="153"/>
      <c r="B134" s="114"/>
      <c r="C134" s="270"/>
      <c r="D134" s="270"/>
      <c r="E134" s="270"/>
      <c r="F134" s="270"/>
      <c r="G134" s="270"/>
      <c r="H134" s="271"/>
      <c r="I134" s="114"/>
      <c r="J134" s="29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290"/>
      <c r="Y134" s="290"/>
      <c r="Z134" s="290"/>
      <c r="AA134" s="290"/>
      <c r="AB134" s="290"/>
      <c r="AC134" s="290"/>
      <c r="AD134" s="290"/>
      <c r="AE134" s="114"/>
    </row>
    <row r="135" spans="1:31" ht="12.75">
      <c r="A135" s="153"/>
      <c r="B135" s="114"/>
      <c r="C135" s="270"/>
      <c r="D135" s="270"/>
      <c r="E135" s="270"/>
      <c r="F135" s="270"/>
      <c r="G135" s="270"/>
      <c r="H135" s="271"/>
      <c r="I135" s="114"/>
      <c r="J135" s="294"/>
      <c r="K135" s="114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290"/>
      <c r="Y135" s="290"/>
      <c r="Z135" s="290"/>
      <c r="AA135" s="290"/>
      <c r="AB135" s="290"/>
      <c r="AC135" s="290"/>
      <c r="AD135" s="290"/>
      <c r="AE135" s="114"/>
    </row>
    <row r="136" spans="1:31" ht="12.75">
      <c r="A136" s="153"/>
      <c r="B136" s="114"/>
      <c r="C136" s="270"/>
      <c r="D136" s="270"/>
      <c r="E136" s="270"/>
      <c r="F136" s="270"/>
      <c r="G136" s="270"/>
      <c r="H136" s="271"/>
      <c r="I136" s="114"/>
      <c r="J136" s="29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290"/>
      <c r="Y136" s="290"/>
      <c r="Z136" s="290"/>
      <c r="AA136" s="290"/>
      <c r="AB136" s="290"/>
      <c r="AC136" s="290"/>
      <c r="AD136" s="290"/>
      <c r="AE136" s="114"/>
    </row>
    <row r="137" spans="1:31" ht="12.75">
      <c r="A137" s="153"/>
      <c r="B137" s="114"/>
      <c r="C137" s="270"/>
      <c r="D137" s="270"/>
      <c r="E137" s="270"/>
      <c r="F137" s="270"/>
      <c r="G137" s="270"/>
      <c r="H137" s="271"/>
      <c r="I137" s="114"/>
      <c r="J137" s="294"/>
      <c r="K137" s="114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290"/>
      <c r="Y137" s="290"/>
      <c r="Z137" s="290"/>
      <c r="AA137" s="290"/>
      <c r="AB137" s="290"/>
      <c r="AC137" s="290"/>
      <c r="AD137" s="290"/>
      <c r="AE137" s="114"/>
    </row>
    <row r="138" spans="1:31" ht="12.75">
      <c r="A138" s="153"/>
      <c r="B138" s="114"/>
      <c r="C138" s="270"/>
      <c r="D138" s="270"/>
      <c r="E138" s="270"/>
      <c r="F138" s="270"/>
      <c r="G138" s="270"/>
      <c r="H138" s="271"/>
      <c r="I138" s="114"/>
      <c r="J138" s="29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290"/>
      <c r="Y138" s="290"/>
      <c r="Z138" s="290"/>
      <c r="AA138" s="290"/>
      <c r="AB138" s="290"/>
      <c r="AC138" s="290"/>
      <c r="AD138" s="290"/>
      <c r="AE138" s="114"/>
    </row>
    <row r="139" spans="1:31" ht="12.75">
      <c r="A139" s="153"/>
      <c r="B139" s="114"/>
      <c r="C139" s="270"/>
      <c r="D139" s="270"/>
      <c r="E139" s="270"/>
      <c r="F139" s="270"/>
      <c r="G139" s="270"/>
      <c r="H139" s="271"/>
      <c r="I139" s="114"/>
      <c r="J139" s="294"/>
      <c r="K139" s="114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290"/>
      <c r="Y139" s="290"/>
      <c r="Z139" s="290"/>
      <c r="AA139" s="290"/>
      <c r="AB139" s="290"/>
      <c r="AC139" s="290"/>
      <c r="AD139" s="290"/>
      <c r="AE139" s="114"/>
    </row>
    <row r="140" spans="1:31" ht="12.75">
      <c r="A140" s="153"/>
      <c r="B140" s="114"/>
      <c r="C140" s="270"/>
      <c r="D140" s="270"/>
      <c r="E140" s="270"/>
      <c r="F140" s="270"/>
      <c r="G140" s="270"/>
      <c r="H140" s="271"/>
      <c r="I140" s="114"/>
      <c r="J140" s="29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290"/>
      <c r="Y140" s="290"/>
      <c r="Z140" s="290"/>
      <c r="AA140" s="290"/>
      <c r="AB140" s="290"/>
      <c r="AC140" s="290"/>
      <c r="AD140" s="290"/>
      <c r="AE140" s="114"/>
    </row>
    <row r="141" spans="1:31" ht="12.75">
      <c r="A141" s="153"/>
      <c r="B141" s="114"/>
      <c r="C141" s="270"/>
      <c r="D141" s="270"/>
      <c r="E141" s="270"/>
      <c r="F141" s="270"/>
      <c r="G141" s="270"/>
      <c r="H141" s="271"/>
      <c r="I141" s="114"/>
      <c r="J141" s="294"/>
      <c r="K141" s="114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290"/>
      <c r="Y141" s="290"/>
      <c r="Z141" s="290"/>
      <c r="AA141" s="290"/>
      <c r="AB141" s="290"/>
      <c r="AC141" s="290"/>
      <c r="AD141" s="290"/>
      <c r="AE141" s="114"/>
    </row>
    <row r="142" spans="1:31" ht="12.75">
      <c r="A142" s="153"/>
      <c r="B142" s="114"/>
      <c r="C142" s="270"/>
      <c r="D142" s="270"/>
      <c r="E142" s="270"/>
      <c r="F142" s="270"/>
      <c r="G142" s="270"/>
      <c r="H142" s="271"/>
      <c r="I142" s="114"/>
      <c r="J142" s="29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290"/>
      <c r="Y142" s="290"/>
      <c r="Z142" s="290"/>
      <c r="AA142" s="290"/>
      <c r="AB142" s="290"/>
      <c r="AC142" s="290"/>
      <c r="AD142" s="290"/>
      <c r="AE142" s="114"/>
    </row>
    <row r="143" spans="1:31" ht="12.75">
      <c r="A143" s="153"/>
      <c r="B143" s="114"/>
      <c r="C143" s="270"/>
      <c r="D143" s="270"/>
      <c r="E143" s="270"/>
      <c r="F143" s="270"/>
      <c r="G143" s="270"/>
      <c r="H143" s="271"/>
      <c r="I143" s="114"/>
      <c r="J143" s="29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290"/>
      <c r="Y143" s="290"/>
      <c r="Z143" s="290"/>
      <c r="AA143" s="290"/>
      <c r="AB143" s="290"/>
      <c r="AC143" s="290"/>
      <c r="AD143" s="290"/>
      <c r="AE143" s="114"/>
    </row>
    <row r="144" spans="1:31" ht="12.75">
      <c r="A144" s="153"/>
      <c r="B144" s="114"/>
      <c r="C144" s="270"/>
      <c r="D144" s="270"/>
      <c r="E144" s="270"/>
      <c r="F144" s="270"/>
      <c r="G144" s="270"/>
      <c r="H144" s="271"/>
      <c r="I144" s="114"/>
      <c r="J144" s="294"/>
      <c r="K144" s="114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290"/>
      <c r="Y144" s="290"/>
      <c r="Z144" s="290"/>
      <c r="AA144" s="290"/>
      <c r="AB144" s="290"/>
      <c r="AC144" s="290"/>
      <c r="AD144" s="290"/>
      <c r="AE144" s="114"/>
    </row>
    <row r="145" spans="1:31" ht="12.75">
      <c r="A145" s="153"/>
      <c r="B145" s="114"/>
      <c r="C145" s="270"/>
      <c r="D145" s="270"/>
      <c r="E145" s="270"/>
      <c r="F145" s="270"/>
      <c r="G145" s="270"/>
      <c r="H145" s="271"/>
      <c r="I145" s="114"/>
      <c r="J145" s="294"/>
      <c r="K145" s="114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290"/>
      <c r="Y145" s="290"/>
      <c r="Z145" s="290"/>
      <c r="AA145" s="290"/>
      <c r="AB145" s="290"/>
      <c r="AC145" s="290"/>
      <c r="AD145" s="290"/>
      <c r="AE145" s="114"/>
    </row>
    <row r="146" spans="1:31" ht="12.75">
      <c r="A146" s="153"/>
      <c r="B146" s="114"/>
      <c r="C146" s="270"/>
      <c r="D146" s="270"/>
      <c r="E146" s="270"/>
      <c r="F146" s="270"/>
      <c r="G146" s="270"/>
      <c r="H146" s="271"/>
      <c r="I146" s="114"/>
      <c r="J146" s="294"/>
      <c r="K146" s="114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290"/>
      <c r="Y146" s="290"/>
      <c r="Z146" s="290"/>
      <c r="AA146" s="290"/>
      <c r="AB146" s="290"/>
      <c r="AC146" s="290"/>
      <c r="AD146" s="290"/>
      <c r="AE146" s="114"/>
    </row>
    <row r="147" spans="1:31" ht="12.75">
      <c r="A147" s="153"/>
      <c r="B147" s="114"/>
      <c r="C147" s="270"/>
      <c r="D147" s="270"/>
      <c r="E147" s="270"/>
      <c r="F147" s="270"/>
      <c r="G147" s="270"/>
      <c r="H147" s="271"/>
      <c r="I147" s="114"/>
      <c r="J147" s="294"/>
      <c r="K147" s="114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290"/>
      <c r="Y147" s="290"/>
      <c r="Z147" s="290"/>
      <c r="AA147" s="290"/>
      <c r="AB147" s="290"/>
      <c r="AC147" s="290"/>
      <c r="AD147" s="290"/>
      <c r="AE147" s="114"/>
    </row>
    <row r="148" spans="1:31" ht="12.75">
      <c r="A148" s="153"/>
      <c r="B148" s="114"/>
      <c r="C148" s="270"/>
      <c r="D148" s="270"/>
      <c r="E148" s="270"/>
      <c r="F148" s="270"/>
      <c r="G148" s="270"/>
      <c r="H148" s="271"/>
      <c r="I148" s="114"/>
      <c r="J148" s="294"/>
      <c r="K148" s="114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290"/>
      <c r="Y148" s="290"/>
      <c r="Z148" s="290"/>
      <c r="AA148" s="290"/>
      <c r="AB148" s="290"/>
      <c r="AC148" s="290"/>
      <c r="AD148" s="290"/>
      <c r="AE148" s="114"/>
    </row>
    <row r="149" spans="1:31" ht="12.75">
      <c r="A149" s="153"/>
      <c r="B149" s="114"/>
      <c r="C149" s="270"/>
      <c r="D149" s="270"/>
      <c r="E149" s="270"/>
      <c r="F149" s="270"/>
      <c r="G149" s="270"/>
      <c r="H149" s="271"/>
      <c r="I149" s="114"/>
      <c r="J149" s="294"/>
      <c r="K149" s="114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290"/>
      <c r="Y149" s="290"/>
      <c r="Z149" s="290"/>
      <c r="AA149" s="290"/>
      <c r="AB149" s="290"/>
      <c r="AC149" s="290"/>
      <c r="AD149" s="290"/>
      <c r="AE149" s="114"/>
    </row>
    <row r="150" spans="1:31" ht="12.75">
      <c r="A150" s="153"/>
      <c r="B150" s="114"/>
      <c r="C150" s="270"/>
      <c r="D150" s="270"/>
      <c r="E150" s="270"/>
      <c r="F150" s="270"/>
      <c r="G150" s="270"/>
      <c r="H150" s="271"/>
      <c r="I150" s="114"/>
      <c r="J150" s="294"/>
      <c r="K150" s="114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290"/>
      <c r="Y150" s="290"/>
      <c r="Z150" s="290"/>
      <c r="AA150" s="290"/>
      <c r="AB150" s="290"/>
      <c r="AC150" s="290"/>
      <c r="AD150" s="290"/>
      <c r="AE150" s="114"/>
    </row>
    <row r="151" spans="1:31" ht="12.75">
      <c r="A151" s="153"/>
      <c r="B151" s="114"/>
      <c r="C151" s="270"/>
      <c r="D151" s="270"/>
      <c r="E151" s="270"/>
      <c r="F151" s="270"/>
      <c r="G151" s="270"/>
      <c r="H151" s="271"/>
      <c r="I151" s="114"/>
      <c r="J151" s="294"/>
      <c r="K151" s="114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290"/>
      <c r="Y151" s="290"/>
      <c r="Z151" s="290"/>
      <c r="AA151" s="290"/>
      <c r="AB151" s="290"/>
      <c r="AC151" s="290"/>
      <c r="AD151" s="290"/>
      <c r="AE151" s="114"/>
    </row>
    <row r="152" spans="1:31" ht="12.75">
      <c r="A152" s="153"/>
      <c r="B152" s="114"/>
      <c r="C152" s="270"/>
      <c r="D152" s="270"/>
      <c r="E152" s="270"/>
      <c r="F152" s="270"/>
      <c r="G152" s="270"/>
      <c r="H152" s="271"/>
      <c r="I152" s="114"/>
      <c r="J152" s="294"/>
      <c r="K152" s="114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290"/>
      <c r="Y152" s="290"/>
      <c r="Z152" s="290"/>
      <c r="AA152" s="290"/>
      <c r="AB152" s="290"/>
      <c r="AC152" s="290"/>
      <c r="AD152" s="290"/>
      <c r="AE152" s="114"/>
    </row>
    <row r="153" spans="1:31" ht="12.75">
      <c r="A153" s="153"/>
      <c r="B153" s="114"/>
      <c r="C153" s="270"/>
      <c r="D153" s="270"/>
      <c r="E153" s="270"/>
      <c r="F153" s="270"/>
      <c r="G153" s="270"/>
      <c r="H153" s="271"/>
      <c r="I153" s="114"/>
      <c r="J153" s="294"/>
      <c r="K153" s="114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290"/>
      <c r="Y153" s="290"/>
      <c r="Z153" s="290"/>
      <c r="AA153" s="290"/>
      <c r="AB153" s="290"/>
      <c r="AC153" s="290"/>
      <c r="AD153" s="290"/>
      <c r="AE153" s="114"/>
    </row>
  </sheetData>
  <sheetProtection password="C911" sheet="1" objects="1" scenarios="1"/>
  <mergeCells count="45">
    <mergeCell ref="U128:V128"/>
    <mergeCell ref="Q128:R128"/>
    <mergeCell ref="P13:P14"/>
    <mergeCell ref="Q13:Q14"/>
    <mergeCell ref="R13:R14"/>
    <mergeCell ref="Q126:R126"/>
    <mergeCell ref="S13:S14"/>
    <mergeCell ref="U127:V127"/>
    <mergeCell ref="S128:T128"/>
    <mergeCell ref="V12:V14"/>
    <mergeCell ref="F3:L3"/>
    <mergeCell ref="F4:L4"/>
    <mergeCell ref="F5:L5"/>
    <mergeCell ref="F6:L6"/>
    <mergeCell ref="F7:L7"/>
    <mergeCell ref="J11:J14"/>
    <mergeCell ref="G11:G14"/>
    <mergeCell ref="K11:K14"/>
    <mergeCell ref="L11:L14"/>
    <mergeCell ref="E11:E14"/>
    <mergeCell ref="I11:I14"/>
    <mergeCell ref="H11:H14"/>
    <mergeCell ref="F11:F14"/>
    <mergeCell ref="A11:A14"/>
    <mergeCell ref="B11:B14"/>
    <mergeCell ref="C11:C14"/>
    <mergeCell ref="D11:D14"/>
    <mergeCell ref="M11:M14"/>
    <mergeCell ref="N11:N14"/>
    <mergeCell ref="O11:Q11"/>
    <mergeCell ref="R11:T11"/>
    <mergeCell ref="O12:O14"/>
    <mergeCell ref="P12:Q12"/>
    <mergeCell ref="R12:S12"/>
    <mergeCell ref="T12:T14"/>
    <mergeCell ref="S129:T129"/>
    <mergeCell ref="U129:V129"/>
    <mergeCell ref="U130:V130"/>
    <mergeCell ref="U131:V131"/>
    <mergeCell ref="Y13:AE13"/>
    <mergeCell ref="Y14:Y15"/>
    <mergeCell ref="Z14:AE14"/>
    <mergeCell ref="U126:V126"/>
    <mergeCell ref="W11:W14"/>
    <mergeCell ref="U12:U14"/>
  </mergeCells>
  <dataValidations count="6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или введите наименование лесничества" sqref="F5:H5"/>
    <dataValidation allowBlank="1" prompt="Выберите наименование организации" errorTitle="ОШИБКА!" error="Воспользуйтесь выпадающим списком" sqref="F3:H3"/>
    <dataValidation type="list" allowBlank="1" showInputMessage="1" showErrorMessage="1" prompt="выберите из списка" errorTitle="ОШИБКА!" error="Воспользуйтесь выпадающим списком" sqref="I17:I125">
      <formula1>ВидыИспользования</formula1>
    </dataValidation>
    <dataValidation type="list" allowBlank="1" showInputMessage="1" showErrorMessage="1" sqref="C17:C124">
      <formula1>LesName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42" r:id="rId2"/>
  <colBreaks count="1" manualBreakCount="1">
    <brk id="14" min="2" max="22" man="1"/>
  </col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7">
    <pageSetUpPr fitToPage="1"/>
  </sheetPr>
  <dimension ref="A1:AA38"/>
  <sheetViews>
    <sheetView showZeros="0" zoomScalePageLayoutView="0" workbookViewId="0" topLeftCell="J13">
      <selection activeCell="P31" sqref="P31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8515625" style="30" customWidth="1"/>
    <col min="5" max="5" width="18.8515625" style="34" customWidth="1"/>
    <col min="6" max="6" width="31.8515625" style="34" hidden="1" customWidth="1"/>
    <col min="7" max="7" width="23.28125" style="30" customWidth="1"/>
    <col min="8" max="10" width="15.7109375" style="30" customWidth="1"/>
    <col min="11" max="17" width="14.7109375" style="30" customWidth="1"/>
    <col min="18" max="18" width="12.574218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7" ht="12.75">
      <c r="A1" s="114">
        <v>2</v>
      </c>
      <c r="B1" s="114"/>
      <c r="C1" s="114"/>
      <c r="D1" s="115" t="s">
        <v>109</v>
      </c>
      <c r="E1" s="116" t="s">
        <v>14</v>
      </c>
      <c r="F1" s="117" t="str">
        <f>Настройки!C1</f>
        <v>007</v>
      </c>
      <c r="G1" s="117">
        <f>Настройки!D1</f>
        <v>0</v>
      </c>
      <c r="H1" s="118"/>
      <c r="I1" s="118"/>
      <c r="J1" s="118"/>
      <c r="K1" s="118" t="s">
        <v>64</v>
      </c>
      <c r="L1" s="118"/>
      <c r="M1" s="119"/>
      <c r="N1" s="119"/>
      <c r="O1" s="114"/>
      <c r="P1" s="114"/>
      <c r="Q1" s="114"/>
      <c r="R1" s="114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</row>
    <row r="2" spans="1:27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3"/>
      <c r="N2" s="313"/>
      <c r="O2" s="313"/>
      <c r="P2" s="290"/>
      <c r="Q2" s="290"/>
      <c r="R2" s="290"/>
      <c r="S2" s="290"/>
      <c r="T2" s="114"/>
      <c r="U2" s="114"/>
      <c r="V2" s="114"/>
      <c r="W2" s="114"/>
      <c r="X2" s="114"/>
      <c r="Y2" s="114"/>
      <c r="Z2" s="114"/>
      <c r="AA2" s="114"/>
    </row>
    <row r="3" spans="1:27" ht="15.75">
      <c r="A3" s="114"/>
      <c r="B3" s="114"/>
      <c r="C3" s="114"/>
      <c r="D3" s="290"/>
      <c r="E3" s="124"/>
      <c r="F3" s="482" t="str">
        <f>Настройки!B5</f>
        <v>Новгородская обл. Министерство ПРЛХиЭ</v>
      </c>
      <c r="G3" s="482"/>
      <c r="H3" s="482"/>
      <c r="I3" s="482"/>
      <c r="J3" s="482"/>
      <c r="K3" s="482"/>
      <c r="L3" s="482"/>
      <c r="M3" s="124"/>
      <c r="N3" s="124"/>
      <c r="O3" s="124"/>
      <c r="P3" s="290"/>
      <c r="Q3" s="290"/>
      <c r="R3" s="290"/>
      <c r="S3" s="290"/>
      <c r="T3" s="114"/>
      <c r="U3" s="114"/>
      <c r="V3" s="114"/>
      <c r="W3" s="114"/>
      <c r="X3" s="114"/>
      <c r="Y3" s="114"/>
      <c r="Z3" s="114"/>
      <c r="AA3" s="114"/>
    </row>
    <row r="4" spans="1:27" ht="12.75">
      <c r="A4" s="114"/>
      <c r="B4" s="114"/>
      <c r="C4" s="114"/>
      <c r="D4" s="290"/>
      <c r="E4" s="173"/>
      <c r="F4" s="513" t="s">
        <v>63</v>
      </c>
      <c r="G4" s="513"/>
      <c r="H4" s="513"/>
      <c r="I4" s="513"/>
      <c r="J4" s="513"/>
      <c r="K4" s="513"/>
      <c r="L4" s="513"/>
      <c r="M4" s="173"/>
      <c r="N4" s="173"/>
      <c r="O4" s="173"/>
      <c r="P4" s="290"/>
      <c r="Q4" s="290"/>
      <c r="R4" s="290"/>
      <c r="S4" s="290"/>
      <c r="T4" s="114"/>
      <c r="U4" s="114"/>
      <c r="V4" s="114"/>
      <c r="W4" s="114"/>
      <c r="X4" s="114"/>
      <c r="Y4" s="114"/>
      <c r="Z4" s="114"/>
      <c r="AA4" s="114"/>
    </row>
    <row r="5" spans="1:27" ht="15.75">
      <c r="A5" s="114"/>
      <c r="B5" s="114"/>
      <c r="C5" s="114"/>
      <c r="D5" s="290"/>
      <c r="E5" s="192"/>
      <c r="F5" s="459">
        <f>Настройки!B7</f>
        <v>0</v>
      </c>
      <c r="G5" s="459"/>
      <c r="H5" s="459"/>
      <c r="I5" s="459"/>
      <c r="J5" s="459"/>
      <c r="K5" s="459"/>
      <c r="L5" s="459"/>
      <c r="M5" s="192"/>
      <c r="N5" s="192"/>
      <c r="O5" s="192"/>
      <c r="P5" s="290"/>
      <c r="Q5" s="290"/>
      <c r="R5" s="290"/>
      <c r="S5" s="290"/>
      <c r="T5" s="114"/>
      <c r="U5" s="114"/>
      <c r="V5" s="114"/>
      <c r="W5" s="114"/>
      <c r="X5" s="114"/>
      <c r="Y5" s="114"/>
      <c r="Z5" s="114"/>
      <c r="AA5" s="114"/>
    </row>
    <row r="6" spans="1:27" ht="19.5" customHeight="1">
      <c r="A6" s="114"/>
      <c r="B6" s="114"/>
      <c r="C6" s="114"/>
      <c r="D6" s="290"/>
      <c r="E6" s="172"/>
      <c r="F6" s="514" t="s">
        <v>48</v>
      </c>
      <c r="G6" s="514"/>
      <c r="H6" s="514"/>
      <c r="I6" s="514"/>
      <c r="J6" s="514"/>
      <c r="K6" s="514"/>
      <c r="L6" s="514"/>
      <c r="M6" s="172"/>
      <c r="N6" s="172"/>
      <c r="O6" s="172"/>
      <c r="P6" s="290"/>
      <c r="Q6" s="290"/>
      <c r="R6" s="290"/>
      <c r="S6" s="290"/>
      <c r="T6" s="114"/>
      <c r="U6" s="114"/>
      <c r="V6" s="114"/>
      <c r="W6" s="114"/>
      <c r="X6" s="114"/>
      <c r="Y6" s="114"/>
      <c r="Z6" s="114"/>
      <c r="AA6" s="114"/>
    </row>
    <row r="7" spans="1:27" ht="94.5" customHeight="1">
      <c r="A7" s="114"/>
      <c r="B7" s="114"/>
      <c r="C7" s="114"/>
      <c r="D7" s="290"/>
      <c r="E7" s="305"/>
      <c r="F7" s="496" t="str">
        <f>"Информация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("&amp;'17-ОИП'!B25&amp;")"</f>
        <v>Информация о недоимках в федеральный бюджет Российской Федерации денежных взысканий (штрафов) за нарушение лесного законодательства на лесных участках, находящихся  федеральной собственности
(053 1 16 25071 01 6000 140)</v>
      </c>
      <c r="G7" s="496"/>
      <c r="H7" s="496"/>
      <c r="I7" s="496"/>
      <c r="J7" s="496"/>
      <c r="K7" s="496"/>
      <c r="L7" s="496"/>
      <c r="M7" s="305"/>
      <c r="N7" s="305"/>
      <c r="O7" s="305"/>
      <c r="P7" s="314"/>
      <c r="Q7" s="290"/>
      <c r="R7" s="290"/>
      <c r="S7" s="290"/>
      <c r="T7" s="114"/>
      <c r="U7" s="114"/>
      <c r="V7" s="114"/>
      <c r="W7" s="114"/>
      <c r="X7" s="114"/>
      <c r="Y7" s="114"/>
      <c r="Z7" s="114"/>
      <c r="AA7" s="114"/>
    </row>
    <row r="8" spans="1:27" ht="15" customHeight="1">
      <c r="A8" s="114"/>
      <c r="B8" s="114"/>
      <c r="C8" s="114"/>
      <c r="D8" s="114"/>
      <c r="E8" s="121"/>
      <c r="F8" s="121"/>
      <c r="G8" s="126" t="s">
        <v>78</v>
      </c>
      <c r="H8" s="127" t="str">
        <f>Настройки!C12</f>
        <v>март</v>
      </c>
      <c r="I8" s="128">
        <f>Настройки!D12</f>
        <v>2019</v>
      </c>
      <c r="J8" s="129" t="s">
        <v>24</v>
      </c>
      <c r="K8" s="114"/>
      <c r="L8" s="130"/>
      <c r="M8" s="290"/>
      <c r="N8" s="290"/>
      <c r="O8" s="315"/>
      <c r="P8" s="316"/>
      <c r="Q8" s="290"/>
      <c r="R8" s="290"/>
      <c r="S8" s="290"/>
      <c r="T8" s="114"/>
      <c r="U8" s="114"/>
      <c r="V8" s="114"/>
      <c r="W8" s="114"/>
      <c r="X8" s="114"/>
      <c r="Y8" s="114"/>
      <c r="Z8" s="114"/>
      <c r="AA8" s="114"/>
    </row>
    <row r="9" spans="1:27" ht="14.25" customHeight="1">
      <c r="A9" s="114"/>
      <c r="B9" s="114"/>
      <c r="C9" s="114"/>
      <c r="D9" s="114"/>
      <c r="E9" s="121"/>
      <c r="F9" s="121"/>
      <c r="G9" s="121"/>
      <c r="H9" s="133" t="s">
        <v>79</v>
      </c>
      <c r="I9" s="133" t="s">
        <v>80</v>
      </c>
      <c r="J9" s="134"/>
      <c r="K9" s="114"/>
      <c r="L9" s="134"/>
      <c r="M9" s="290"/>
      <c r="N9" s="290"/>
      <c r="O9" s="290"/>
      <c r="P9" s="290"/>
      <c r="Q9" s="290"/>
      <c r="R9" s="290"/>
      <c r="S9" s="290"/>
      <c r="T9" s="114"/>
      <c r="U9" s="114"/>
      <c r="V9" s="114"/>
      <c r="W9" s="114"/>
      <c r="X9" s="114"/>
      <c r="Y9" s="114"/>
      <c r="Z9" s="114"/>
      <c r="AA9" s="114"/>
    </row>
    <row r="10" spans="1:27" ht="14.25" customHeight="1">
      <c r="A10" s="114"/>
      <c r="B10" s="114"/>
      <c r="C10" s="114"/>
      <c r="D10" s="114"/>
      <c r="E10" s="306"/>
      <c r="F10" s="306"/>
      <c r="G10" s="291"/>
      <c r="H10" s="291"/>
      <c r="I10" s="291"/>
      <c r="J10" s="291"/>
      <c r="K10" s="291"/>
      <c r="L10" s="291"/>
      <c r="M10" s="285"/>
      <c r="N10" s="285"/>
      <c r="O10" s="285"/>
      <c r="P10" s="28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</row>
    <row r="11" spans="1:27" ht="12.75" customHeight="1">
      <c r="A11" s="516" t="s">
        <v>110</v>
      </c>
      <c r="B11" s="516" t="s">
        <v>111</v>
      </c>
      <c r="C11" s="516" t="s">
        <v>112</v>
      </c>
      <c r="D11" s="512" t="s">
        <v>150</v>
      </c>
      <c r="E11" s="497" t="s">
        <v>275</v>
      </c>
      <c r="F11" s="512" t="s">
        <v>66</v>
      </c>
      <c r="G11" s="510" t="s">
        <v>470</v>
      </c>
      <c r="H11" s="489" t="s">
        <v>471</v>
      </c>
      <c r="I11" s="510" t="s">
        <v>472</v>
      </c>
      <c r="J11" s="510" t="s">
        <v>473</v>
      </c>
      <c r="K11" s="510" t="s">
        <v>82</v>
      </c>
      <c r="L11" s="510"/>
      <c r="M11" s="510"/>
      <c r="N11" s="510" t="s">
        <v>82</v>
      </c>
      <c r="O11" s="510"/>
      <c r="P11" s="510"/>
      <c r="Q11" s="398" t="s">
        <v>134</v>
      </c>
      <c r="R11" s="398" t="s">
        <v>145</v>
      </c>
      <c r="S11" s="510" t="s">
        <v>71</v>
      </c>
      <c r="T11" s="114"/>
      <c r="U11" s="114"/>
      <c r="V11" s="114"/>
      <c r="W11" s="114"/>
      <c r="X11" s="114"/>
      <c r="Y11" s="114"/>
      <c r="Z11" s="114"/>
      <c r="AA11" s="114"/>
    </row>
    <row r="12" spans="1:27" ht="12.75" customHeight="1">
      <c r="A12" s="512"/>
      <c r="B12" s="512"/>
      <c r="C12" s="512"/>
      <c r="D12" s="512"/>
      <c r="E12" s="498"/>
      <c r="F12" s="512"/>
      <c r="G12" s="510"/>
      <c r="H12" s="490"/>
      <c r="I12" s="510"/>
      <c r="J12" s="510"/>
      <c r="K12" s="510" t="s">
        <v>25</v>
      </c>
      <c r="L12" s="510" t="s">
        <v>65</v>
      </c>
      <c r="M12" s="510"/>
      <c r="N12" s="492" t="s">
        <v>65</v>
      </c>
      <c r="O12" s="494"/>
      <c r="P12" s="489" t="s">
        <v>116</v>
      </c>
      <c r="Q12" s="491" t="s">
        <v>147</v>
      </c>
      <c r="R12" s="491" t="s">
        <v>146</v>
      </c>
      <c r="S12" s="511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</row>
    <row r="13" spans="1:27" ht="32.25" customHeight="1">
      <c r="A13" s="512"/>
      <c r="B13" s="512"/>
      <c r="C13" s="512"/>
      <c r="D13" s="512"/>
      <c r="E13" s="498"/>
      <c r="F13" s="512"/>
      <c r="G13" s="510"/>
      <c r="H13" s="490"/>
      <c r="I13" s="510"/>
      <c r="J13" s="510"/>
      <c r="K13" s="510"/>
      <c r="L13" s="510" t="s">
        <v>139</v>
      </c>
      <c r="M13" s="510" t="s">
        <v>74</v>
      </c>
      <c r="N13" s="510" t="s">
        <v>87</v>
      </c>
      <c r="O13" s="510" t="s">
        <v>76</v>
      </c>
      <c r="P13" s="490"/>
      <c r="Q13" s="510"/>
      <c r="R13" s="510"/>
      <c r="S13" s="511"/>
      <c r="T13" s="114"/>
      <c r="U13" s="442" t="s">
        <v>103</v>
      </c>
      <c r="V13" s="442"/>
      <c r="W13" s="442"/>
      <c r="X13" s="442"/>
      <c r="Y13" s="442"/>
      <c r="Z13" s="442"/>
      <c r="AA13" s="442"/>
    </row>
    <row r="14" spans="1:27" ht="72" customHeight="1">
      <c r="A14" s="512"/>
      <c r="B14" s="512"/>
      <c r="C14" s="512"/>
      <c r="D14" s="512"/>
      <c r="E14" s="499"/>
      <c r="F14" s="512"/>
      <c r="G14" s="510"/>
      <c r="H14" s="491"/>
      <c r="I14" s="510"/>
      <c r="J14" s="510"/>
      <c r="K14" s="510"/>
      <c r="L14" s="510"/>
      <c r="M14" s="510"/>
      <c r="N14" s="510"/>
      <c r="O14" s="510"/>
      <c r="P14" s="491"/>
      <c r="Q14" s="510"/>
      <c r="R14" s="510"/>
      <c r="S14" s="511"/>
      <c r="T14" s="114"/>
      <c r="U14" s="450" t="s">
        <v>105</v>
      </c>
      <c r="V14" s="451" t="s">
        <v>104</v>
      </c>
      <c r="W14" s="453"/>
      <c r="X14" s="453"/>
      <c r="Y14" s="453"/>
      <c r="Z14" s="453"/>
      <c r="AA14" s="454"/>
    </row>
    <row r="15" spans="1:27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50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</row>
    <row r="16" spans="1:27" s="39" customFormat="1" ht="12.75">
      <c r="A16" s="139"/>
      <c r="B16" s="139"/>
      <c r="C16" s="140"/>
      <c r="D16" s="140">
        <v>0</v>
      </c>
      <c r="E16" s="140" t="s">
        <v>68</v>
      </c>
      <c r="F16" s="140" t="s">
        <v>69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5.1</v>
      </c>
      <c r="J16" s="141">
        <f t="shared" si="1"/>
        <v>0</v>
      </c>
      <c r="K16" s="141">
        <f t="shared" si="1"/>
        <v>800.76</v>
      </c>
      <c r="L16" s="141">
        <f t="shared" si="1"/>
        <v>534.06</v>
      </c>
      <c r="M16" s="141">
        <f t="shared" si="1"/>
        <v>0</v>
      </c>
      <c r="N16" s="141">
        <f t="shared" si="1"/>
        <v>266.7</v>
      </c>
      <c r="O16" s="141">
        <f t="shared" si="1"/>
        <v>61.6</v>
      </c>
      <c r="P16" s="141">
        <f t="shared" si="1"/>
        <v>409.9</v>
      </c>
      <c r="Q16" s="141">
        <f t="shared" si="1"/>
        <v>381.5</v>
      </c>
      <c r="R16" s="141">
        <f t="shared" si="1"/>
        <v>381.5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</row>
    <row r="17" spans="1:27" ht="51">
      <c r="A17" s="145"/>
      <c r="B17" s="145"/>
      <c r="C17" s="146"/>
      <c r="D17" s="147">
        <v>1</v>
      </c>
      <c r="E17" s="148" t="s">
        <v>274</v>
      </c>
      <c r="F17" s="149"/>
      <c r="G17" s="150"/>
      <c r="H17" s="150"/>
      <c r="I17" s="150">
        <v>5.1</v>
      </c>
      <c r="J17" s="150"/>
      <c r="K17" s="151">
        <f>L17+N17</f>
        <v>214.76</v>
      </c>
      <c r="L17" s="150">
        <v>188.06</v>
      </c>
      <c r="M17" s="150"/>
      <c r="N17" s="150">
        <v>26.700000000000003</v>
      </c>
      <c r="O17" s="150">
        <v>21.6</v>
      </c>
      <c r="P17" s="150">
        <v>29.9</v>
      </c>
      <c r="Q17" s="150">
        <v>78.49999999999999</v>
      </c>
      <c r="R17" s="150">
        <v>78.49999999999999</v>
      </c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</row>
    <row r="18" spans="1:27" ht="12.75">
      <c r="A18" s="145"/>
      <c r="B18" s="145"/>
      <c r="C18" s="146"/>
      <c r="D18" s="147">
        <v>2</v>
      </c>
      <c r="E18" s="148" t="s">
        <v>151</v>
      </c>
      <c r="F18" s="149"/>
      <c r="G18" s="150"/>
      <c r="H18" s="150"/>
      <c r="I18" s="150">
        <v>0</v>
      </c>
      <c r="J18" s="150"/>
      <c r="K18" s="151">
        <f>L18+N18</f>
        <v>586</v>
      </c>
      <c r="L18" s="150">
        <v>346</v>
      </c>
      <c r="M18" s="150"/>
      <c r="N18" s="150">
        <v>240</v>
      </c>
      <c r="O18" s="150">
        <v>40</v>
      </c>
      <c r="P18" s="150">
        <v>380</v>
      </c>
      <c r="Q18" s="150">
        <v>303</v>
      </c>
      <c r="R18" s="150">
        <v>303</v>
      </c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</row>
    <row r="19" spans="1:27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7"/>
      <c r="P19" s="156"/>
      <c r="Q19" s="114"/>
      <c r="R19" s="114"/>
      <c r="S19" s="114"/>
      <c r="T19" s="290"/>
      <c r="U19" s="290"/>
      <c r="V19" s="290">
        <v>0</v>
      </c>
      <c r="W19" s="290">
        <v>0</v>
      </c>
      <c r="X19" s="290">
        <v>0</v>
      </c>
      <c r="Y19" s="290">
        <v>0</v>
      </c>
      <c r="Z19" s="114">
        <v>0</v>
      </c>
      <c r="AA19" s="114">
        <v>0</v>
      </c>
    </row>
    <row r="20" spans="1:27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15" t="s">
        <v>13</v>
      </c>
      <c r="O20" s="515"/>
      <c r="P20" s="170"/>
      <c r="Q20" s="505" t="s">
        <v>901</v>
      </c>
      <c r="R20" s="505"/>
      <c r="S20" s="171"/>
      <c r="T20" s="292"/>
      <c r="U20" s="292"/>
      <c r="V20" s="292"/>
      <c r="W20" s="292"/>
      <c r="X20" s="286"/>
      <c r="Y20" s="286"/>
      <c r="Z20" s="158"/>
      <c r="AA20" s="158"/>
    </row>
    <row r="21" spans="1:27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8" t="s">
        <v>19</v>
      </c>
      <c r="R21" s="508"/>
      <c r="S21" s="160" t="s">
        <v>20</v>
      </c>
      <c r="T21" s="287"/>
      <c r="U21" s="287"/>
      <c r="V21" s="287"/>
      <c r="W21" s="287"/>
      <c r="X21" s="286"/>
      <c r="Y21" s="286"/>
      <c r="Z21" s="158"/>
      <c r="AA21" s="158"/>
    </row>
    <row r="22" spans="1:27" ht="42.7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501" t="s">
        <v>21</v>
      </c>
      <c r="O22" s="501"/>
      <c r="P22" s="171" t="s">
        <v>920</v>
      </c>
      <c r="Q22" s="505" t="s">
        <v>917</v>
      </c>
      <c r="R22" s="505"/>
      <c r="S22" s="161" t="s">
        <v>918</v>
      </c>
      <c r="T22" s="292"/>
      <c r="U22" s="292"/>
      <c r="V22" s="292"/>
      <c r="W22" s="292"/>
      <c r="X22" s="286"/>
      <c r="Y22" s="286"/>
      <c r="Z22" s="158"/>
      <c r="AA22" s="158"/>
    </row>
    <row r="23" spans="1:27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8" t="s">
        <v>19</v>
      </c>
      <c r="R23" s="508"/>
      <c r="S23" s="163" t="s">
        <v>83</v>
      </c>
      <c r="T23" s="287"/>
      <c r="U23" s="287"/>
      <c r="V23" s="287"/>
      <c r="W23" s="287"/>
      <c r="X23" s="286"/>
      <c r="Y23" s="286"/>
      <c r="Z23" s="158"/>
      <c r="AA23" s="158"/>
    </row>
    <row r="24" spans="1:27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7">
        <v>43567</v>
      </c>
      <c r="R24" s="507"/>
      <c r="S24" s="114"/>
      <c r="T24" s="293"/>
      <c r="U24" s="293"/>
      <c r="V24" s="293"/>
      <c r="W24" s="293"/>
      <c r="X24" s="286"/>
      <c r="Y24" s="286"/>
      <c r="Z24" s="158"/>
      <c r="AA24" s="158"/>
    </row>
    <row r="25" spans="1:27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9" t="s">
        <v>23</v>
      </c>
      <c r="R25" s="509"/>
      <c r="S25" s="114"/>
      <c r="T25" s="288"/>
      <c r="U25" s="288"/>
      <c r="V25" s="288"/>
      <c r="W25" s="288"/>
      <c r="X25" s="289"/>
      <c r="Y25" s="289"/>
      <c r="Z25" s="165"/>
      <c r="AA25" s="165"/>
    </row>
    <row r="26" spans="1:27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90"/>
      <c r="U26" s="290"/>
      <c r="V26" s="290"/>
      <c r="W26" s="290"/>
      <c r="X26" s="290"/>
      <c r="Y26" s="290"/>
      <c r="Z26" s="114"/>
      <c r="AA26" s="114"/>
    </row>
    <row r="27" spans="1:27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114"/>
      <c r="AA27" s="114"/>
    </row>
    <row r="28" spans="1:27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114"/>
      <c r="AA28" s="114"/>
    </row>
    <row r="29" spans="1:27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90"/>
      <c r="U29" s="290"/>
      <c r="V29" s="290"/>
      <c r="W29" s="290"/>
      <c r="X29" s="290"/>
      <c r="Y29" s="290"/>
      <c r="Z29" s="114"/>
      <c r="AA29" s="114"/>
    </row>
    <row r="30" spans="1:27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0"/>
      <c r="U30" s="290"/>
      <c r="V30" s="290"/>
      <c r="W30" s="290"/>
      <c r="X30" s="290"/>
      <c r="Y30" s="290"/>
      <c r="Z30" s="114"/>
      <c r="AA30" s="114"/>
    </row>
    <row r="31" spans="1:27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90"/>
      <c r="U31" s="290"/>
      <c r="V31" s="290"/>
      <c r="W31" s="290"/>
      <c r="X31" s="290"/>
      <c r="Y31" s="290"/>
      <c r="Z31" s="114"/>
      <c r="AA31" s="114"/>
    </row>
    <row r="32" spans="1:27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90"/>
      <c r="U32" s="290"/>
      <c r="V32" s="290"/>
      <c r="W32" s="290"/>
      <c r="X32" s="290"/>
      <c r="Y32" s="290"/>
      <c r="Z32" s="114"/>
      <c r="AA32" s="114"/>
    </row>
    <row r="33" spans="1:27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90"/>
      <c r="U33" s="290"/>
      <c r="V33" s="290"/>
      <c r="W33" s="290"/>
      <c r="X33" s="290"/>
      <c r="Y33" s="290"/>
      <c r="Z33" s="114"/>
      <c r="AA33" s="114"/>
    </row>
    <row r="34" spans="1:27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90"/>
      <c r="U34" s="290"/>
      <c r="V34" s="290"/>
      <c r="W34" s="290"/>
      <c r="X34" s="290"/>
      <c r="Y34" s="290"/>
      <c r="Z34" s="114"/>
      <c r="AA34" s="114"/>
    </row>
    <row r="35" spans="1:27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90"/>
      <c r="U35" s="290"/>
      <c r="V35" s="290"/>
      <c r="W35" s="290"/>
      <c r="X35" s="290"/>
      <c r="Y35" s="290"/>
      <c r="Z35" s="114"/>
      <c r="AA35" s="114"/>
    </row>
    <row r="36" spans="1:27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90"/>
      <c r="U36" s="290"/>
      <c r="V36" s="290"/>
      <c r="W36" s="290"/>
      <c r="X36" s="290"/>
      <c r="Y36" s="290"/>
      <c r="Z36" s="114"/>
      <c r="AA36" s="114"/>
    </row>
    <row r="37" spans="1:27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90"/>
      <c r="U37" s="290"/>
      <c r="V37" s="290"/>
      <c r="W37" s="290"/>
      <c r="X37" s="290"/>
      <c r="Y37" s="290"/>
      <c r="Z37" s="114"/>
      <c r="AA37" s="114"/>
    </row>
    <row r="38" spans="1:27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90"/>
      <c r="U38" s="290"/>
      <c r="V38" s="290"/>
      <c r="W38" s="290"/>
      <c r="X38" s="290"/>
      <c r="Y38" s="290"/>
      <c r="Z38" s="114"/>
      <c r="AA38" s="114"/>
    </row>
  </sheetData>
  <sheetProtection sheet="1" objects="1" scenarios="1"/>
  <mergeCells count="39">
    <mergeCell ref="I11:I14"/>
    <mergeCell ref="F3:L3"/>
    <mergeCell ref="F7:L7"/>
    <mergeCell ref="F5:L5"/>
    <mergeCell ref="F6:L6"/>
    <mergeCell ref="F4:L4"/>
    <mergeCell ref="H11:H14"/>
    <mergeCell ref="Q23:R23"/>
    <mergeCell ref="Q25:R25"/>
    <mergeCell ref="Q24:R24"/>
    <mergeCell ref="Q20:R20"/>
    <mergeCell ref="Q21:R21"/>
    <mergeCell ref="Q22:R22"/>
    <mergeCell ref="A11:A14"/>
    <mergeCell ref="B11:B14"/>
    <mergeCell ref="C11:C14"/>
    <mergeCell ref="N22:O22"/>
    <mergeCell ref="K11:M11"/>
    <mergeCell ref="M13:M14"/>
    <mergeCell ref="L13:L14"/>
    <mergeCell ref="N12:O12"/>
    <mergeCell ref="N20:O20"/>
    <mergeCell ref="D11:D14"/>
    <mergeCell ref="E11:E14"/>
    <mergeCell ref="U13:AA13"/>
    <mergeCell ref="U14:U15"/>
    <mergeCell ref="L12:M12"/>
    <mergeCell ref="S11:S14"/>
    <mergeCell ref="Q12:Q14"/>
    <mergeCell ref="R12:R14"/>
    <mergeCell ref="O13:O14"/>
    <mergeCell ref="F11:F14"/>
    <mergeCell ref="G11:G14"/>
    <mergeCell ref="V14:AA14"/>
    <mergeCell ref="N13:N14"/>
    <mergeCell ref="N11:P11"/>
    <mergeCell ref="J11:J14"/>
    <mergeCell ref="P12:P14"/>
    <mergeCell ref="K12:K14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1" r:id="rId2"/>
  <colBreaks count="1" manualBreakCount="1">
    <brk id="13" min="2" max="24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9">
    <pageSetUpPr fitToPage="1"/>
  </sheetPr>
  <dimension ref="A1:AI30"/>
  <sheetViews>
    <sheetView showZeros="0" zoomScalePageLayoutView="0" workbookViewId="0" topLeftCell="L7">
      <selection activeCell="P25" sqref="P25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22.57421875" style="30" customWidth="1"/>
    <col min="8" max="10" width="15.57421875" style="30" customWidth="1"/>
    <col min="11" max="16" width="14.7109375" style="30" customWidth="1"/>
    <col min="17" max="17" width="12.7109375" style="30" customWidth="1"/>
    <col min="18" max="18" width="12.851562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35" ht="12.75">
      <c r="A1" s="114">
        <v>2</v>
      </c>
      <c r="B1" s="114"/>
      <c r="C1" s="114"/>
      <c r="D1" s="115" t="s">
        <v>489</v>
      </c>
      <c r="E1" s="116" t="s">
        <v>14</v>
      </c>
      <c r="F1" s="117" t="str">
        <f>Настройки!C1</f>
        <v>007</v>
      </c>
      <c r="G1" s="117">
        <f>Настройки!D1</f>
        <v>0</v>
      </c>
      <c r="H1" s="118"/>
      <c r="I1" s="118"/>
      <c r="J1" s="118"/>
      <c r="K1" s="118" t="s">
        <v>64</v>
      </c>
      <c r="L1" s="118"/>
      <c r="M1" s="312"/>
      <c r="N1" s="312"/>
      <c r="O1" s="290"/>
      <c r="P1" s="290"/>
      <c r="Q1" s="290"/>
      <c r="R1" s="290"/>
      <c r="S1" s="318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</row>
    <row r="2" spans="1:35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3"/>
      <c r="N2" s="313"/>
      <c r="O2" s="313"/>
      <c r="P2" s="290"/>
      <c r="Q2" s="290"/>
      <c r="R2" s="290"/>
      <c r="S2" s="290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</row>
    <row r="3" spans="1:35" ht="15.75">
      <c r="A3" s="290"/>
      <c r="B3" s="290"/>
      <c r="C3" s="290"/>
      <c r="D3" s="290"/>
      <c r="E3" s="124"/>
      <c r="F3" s="482" t="str">
        <f>Настройки!B5</f>
        <v>Новгородская обл. Министерство ПРЛХиЭ</v>
      </c>
      <c r="G3" s="482"/>
      <c r="H3" s="482"/>
      <c r="I3" s="482"/>
      <c r="J3" s="482"/>
      <c r="K3" s="482"/>
      <c r="L3" s="482"/>
      <c r="M3" s="124"/>
      <c r="N3" s="124"/>
      <c r="O3" s="124"/>
      <c r="P3" s="290"/>
      <c r="Q3" s="290"/>
      <c r="R3" s="290"/>
      <c r="S3" s="290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</row>
    <row r="4" spans="1:35" ht="12.75">
      <c r="A4" s="290"/>
      <c r="B4" s="290"/>
      <c r="C4" s="290"/>
      <c r="D4" s="290"/>
      <c r="E4" s="173"/>
      <c r="F4" s="513" t="s">
        <v>63</v>
      </c>
      <c r="G4" s="513"/>
      <c r="H4" s="513"/>
      <c r="I4" s="513"/>
      <c r="J4" s="513"/>
      <c r="K4" s="513"/>
      <c r="L4" s="513"/>
      <c r="M4" s="173"/>
      <c r="N4" s="173"/>
      <c r="O4" s="173"/>
      <c r="P4" s="290"/>
      <c r="Q4" s="290"/>
      <c r="R4" s="290"/>
      <c r="S4" s="290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</row>
    <row r="5" spans="1:35" ht="15.75">
      <c r="A5" s="290"/>
      <c r="B5" s="290"/>
      <c r="C5" s="290"/>
      <c r="D5" s="290"/>
      <c r="E5" s="192"/>
      <c r="F5" s="459">
        <f>Настройки!B7</f>
        <v>0</v>
      </c>
      <c r="G5" s="459"/>
      <c r="H5" s="459"/>
      <c r="I5" s="459"/>
      <c r="J5" s="459"/>
      <c r="K5" s="459"/>
      <c r="L5" s="459"/>
      <c r="M5" s="192"/>
      <c r="N5" s="192"/>
      <c r="O5" s="192"/>
      <c r="P5" s="290"/>
      <c r="Q5" s="290"/>
      <c r="R5" s="290"/>
      <c r="S5" s="290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</row>
    <row r="6" spans="1:35" ht="19.5" customHeight="1">
      <c r="A6" s="290"/>
      <c r="B6" s="290"/>
      <c r="C6" s="290"/>
      <c r="D6" s="290"/>
      <c r="E6" s="172"/>
      <c r="F6" s="514" t="s">
        <v>48</v>
      </c>
      <c r="G6" s="514"/>
      <c r="H6" s="514"/>
      <c r="I6" s="514"/>
      <c r="J6" s="514"/>
      <c r="K6" s="514"/>
      <c r="L6" s="514"/>
      <c r="M6" s="172"/>
      <c r="N6" s="172"/>
      <c r="O6" s="172"/>
      <c r="P6" s="290"/>
      <c r="Q6" s="290"/>
      <c r="R6" s="290"/>
      <c r="S6" s="290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</row>
    <row r="7" spans="1:35" ht="96" customHeight="1">
      <c r="A7" s="290"/>
      <c r="B7" s="290"/>
      <c r="C7" s="290"/>
      <c r="D7" s="290"/>
      <c r="E7" s="305"/>
      <c r="F7" s="496" t="str">
        <f>"Информация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("&amp;'17-ОИП'!B26&amp;")"</f>
        <v>Информация о недоимках в федеральный бюджет Российской Федерации денежных взысканий (штрафов) за нарушение законодательства Российской Федерации о пожарной безопасности
(053 1 16 27000 01 6000 140)</v>
      </c>
      <c r="G7" s="496"/>
      <c r="H7" s="496"/>
      <c r="I7" s="496"/>
      <c r="J7" s="496"/>
      <c r="K7" s="496"/>
      <c r="L7" s="496"/>
      <c r="M7" s="305"/>
      <c r="N7" s="305"/>
      <c r="O7" s="305"/>
      <c r="P7" s="314"/>
      <c r="Q7" s="290"/>
      <c r="R7" s="290"/>
      <c r="S7" s="290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</row>
    <row r="8" spans="1:35" ht="15" customHeight="1">
      <c r="A8" s="290"/>
      <c r="B8" s="290"/>
      <c r="C8" s="290"/>
      <c r="D8" s="290"/>
      <c r="E8" s="306"/>
      <c r="F8" s="121"/>
      <c r="G8" s="126" t="s">
        <v>78</v>
      </c>
      <c r="H8" s="127" t="str">
        <f>Настройки!C12</f>
        <v>март</v>
      </c>
      <c r="I8" s="128">
        <f>Настройки!D12</f>
        <v>2019</v>
      </c>
      <c r="J8" s="129" t="s">
        <v>24</v>
      </c>
      <c r="K8" s="114"/>
      <c r="L8" s="130"/>
      <c r="M8" s="114"/>
      <c r="N8" s="114"/>
      <c r="O8" s="131"/>
      <c r="P8" s="132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</row>
    <row r="9" spans="1:35" ht="14.25" customHeight="1">
      <c r="A9" s="290"/>
      <c r="B9" s="290"/>
      <c r="C9" s="290"/>
      <c r="D9" s="290"/>
      <c r="E9" s="306"/>
      <c r="F9" s="121"/>
      <c r="G9" s="121"/>
      <c r="H9" s="133" t="s">
        <v>79</v>
      </c>
      <c r="I9" s="133" t="s">
        <v>80</v>
      </c>
      <c r="K9" s="134"/>
      <c r="L9" s="13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</row>
    <row r="10" spans="1:35" ht="14.25" customHeight="1">
      <c r="A10" s="114"/>
      <c r="B10" s="114"/>
      <c r="C10" s="114"/>
      <c r="D10" s="114"/>
      <c r="E10" s="121"/>
      <c r="F10" s="121"/>
      <c r="G10" s="291"/>
      <c r="H10" s="291"/>
      <c r="I10" s="291"/>
      <c r="J10" s="291"/>
      <c r="K10" s="291"/>
      <c r="L10" s="291"/>
      <c r="M10" s="285"/>
      <c r="N10" s="285"/>
      <c r="O10" s="285"/>
      <c r="P10" s="285"/>
      <c r="Q10" s="290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</row>
    <row r="11" spans="1:35" ht="12.75">
      <c r="A11" s="516" t="s">
        <v>110</v>
      </c>
      <c r="B11" s="516" t="s">
        <v>111</v>
      </c>
      <c r="C11" s="516" t="s">
        <v>112</v>
      </c>
      <c r="D11" s="512" t="s">
        <v>150</v>
      </c>
      <c r="E11" s="512" t="s">
        <v>275</v>
      </c>
      <c r="F11" s="512" t="s">
        <v>66</v>
      </c>
      <c r="G11" s="510" t="s">
        <v>488</v>
      </c>
      <c r="H11" s="489" t="s">
        <v>467</v>
      </c>
      <c r="I11" s="510" t="s">
        <v>468</v>
      </c>
      <c r="J11" s="510" t="s">
        <v>469</v>
      </c>
      <c r="K11" s="510" t="s">
        <v>82</v>
      </c>
      <c r="L11" s="510"/>
      <c r="M11" s="510"/>
      <c r="N11" s="510" t="s">
        <v>82</v>
      </c>
      <c r="O11" s="510"/>
      <c r="P11" s="510"/>
      <c r="Q11" s="398" t="s">
        <v>134</v>
      </c>
      <c r="R11" s="398" t="s">
        <v>145</v>
      </c>
      <c r="S11" s="510" t="s">
        <v>71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</row>
    <row r="12" spans="1:35" ht="12.75" customHeight="1">
      <c r="A12" s="512"/>
      <c r="B12" s="512"/>
      <c r="C12" s="512"/>
      <c r="D12" s="512"/>
      <c r="E12" s="512"/>
      <c r="F12" s="512"/>
      <c r="G12" s="510"/>
      <c r="H12" s="490"/>
      <c r="I12" s="510"/>
      <c r="J12" s="510"/>
      <c r="K12" s="510" t="s">
        <v>25</v>
      </c>
      <c r="L12" s="510" t="s">
        <v>65</v>
      </c>
      <c r="M12" s="510"/>
      <c r="N12" s="492" t="s">
        <v>65</v>
      </c>
      <c r="O12" s="494"/>
      <c r="P12" s="489" t="s">
        <v>116</v>
      </c>
      <c r="Q12" s="491" t="s">
        <v>147</v>
      </c>
      <c r="R12" s="491" t="s">
        <v>146</v>
      </c>
      <c r="S12" s="511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  <c r="AD12" s="114"/>
      <c r="AE12" s="114"/>
      <c r="AF12" s="114"/>
      <c r="AG12" s="114"/>
      <c r="AH12" s="114"/>
      <c r="AI12" s="114"/>
    </row>
    <row r="13" spans="1:35" ht="32.25" customHeight="1">
      <c r="A13" s="512"/>
      <c r="B13" s="512"/>
      <c r="C13" s="512"/>
      <c r="D13" s="512"/>
      <c r="E13" s="512"/>
      <c r="F13" s="512"/>
      <c r="G13" s="510"/>
      <c r="H13" s="490"/>
      <c r="I13" s="510"/>
      <c r="J13" s="510"/>
      <c r="K13" s="510"/>
      <c r="L13" s="510" t="s">
        <v>139</v>
      </c>
      <c r="M13" s="510" t="s">
        <v>74</v>
      </c>
      <c r="N13" s="510" t="s">
        <v>87</v>
      </c>
      <c r="O13" s="510" t="s">
        <v>76</v>
      </c>
      <c r="P13" s="490"/>
      <c r="Q13" s="510"/>
      <c r="R13" s="510"/>
      <c r="S13" s="511"/>
      <c r="T13" s="114"/>
      <c r="U13" s="442" t="s">
        <v>103</v>
      </c>
      <c r="V13" s="442"/>
      <c r="W13" s="442"/>
      <c r="X13" s="442"/>
      <c r="Y13" s="442"/>
      <c r="Z13" s="442"/>
      <c r="AA13" s="442"/>
      <c r="AB13" s="114"/>
      <c r="AC13" s="114"/>
      <c r="AD13" s="114"/>
      <c r="AE13" s="114"/>
      <c r="AF13" s="114"/>
      <c r="AG13" s="114"/>
      <c r="AH13" s="114"/>
      <c r="AI13" s="114"/>
    </row>
    <row r="14" spans="1:35" ht="32.25" customHeight="1">
      <c r="A14" s="512"/>
      <c r="B14" s="512"/>
      <c r="C14" s="512"/>
      <c r="D14" s="512"/>
      <c r="E14" s="512"/>
      <c r="F14" s="512"/>
      <c r="G14" s="510"/>
      <c r="H14" s="491"/>
      <c r="I14" s="510"/>
      <c r="J14" s="510"/>
      <c r="K14" s="510"/>
      <c r="L14" s="510"/>
      <c r="M14" s="510"/>
      <c r="N14" s="510"/>
      <c r="O14" s="510"/>
      <c r="P14" s="491"/>
      <c r="Q14" s="510"/>
      <c r="R14" s="510"/>
      <c r="S14" s="511"/>
      <c r="T14" s="114"/>
      <c r="U14" s="450" t="s">
        <v>105</v>
      </c>
      <c r="V14" s="451" t="s">
        <v>104</v>
      </c>
      <c r="W14" s="453"/>
      <c r="X14" s="453"/>
      <c r="Y14" s="453"/>
      <c r="Z14" s="453"/>
      <c r="AA14" s="454"/>
      <c r="AB14" s="114"/>
      <c r="AC14" s="114"/>
      <c r="AD14" s="114"/>
      <c r="AE14" s="114"/>
      <c r="AF14" s="114"/>
      <c r="AG14" s="114"/>
      <c r="AH14" s="114"/>
      <c r="AI14" s="114"/>
    </row>
    <row r="15" spans="1:35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50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  <c r="AB15" s="114"/>
      <c r="AC15" s="114"/>
      <c r="AD15" s="114"/>
      <c r="AE15" s="114"/>
      <c r="AF15" s="114"/>
      <c r="AG15" s="114"/>
      <c r="AH15" s="114"/>
      <c r="AI15" s="114"/>
    </row>
    <row r="16" spans="1:35" s="39" customFormat="1" ht="12.75">
      <c r="A16" s="139"/>
      <c r="B16" s="139"/>
      <c r="C16" s="140"/>
      <c r="D16" s="140">
        <v>0</v>
      </c>
      <c r="E16" s="140" t="s">
        <v>68</v>
      </c>
      <c r="F16" s="140" t="s">
        <v>69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0</v>
      </c>
      <c r="L16" s="141">
        <f t="shared" si="1"/>
        <v>0</v>
      </c>
      <c r="M16" s="141">
        <f t="shared" si="1"/>
        <v>0</v>
      </c>
      <c r="N16" s="141">
        <f t="shared" si="1"/>
        <v>0</v>
      </c>
      <c r="O16" s="141">
        <f t="shared" si="1"/>
        <v>0</v>
      </c>
      <c r="P16" s="141">
        <f t="shared" si="1"/>
        <v>0</v>
      </c>
      <c r="Q16" s="141">
        <f t="shared" si="1"/>
        <v>0</v>
      </c>
      <c r="R16" s="141">
        <f t="shared" si="1"/>
        <v>0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  <c r="AD16" s="130"/>
      <c r="AE16" s="130"/>
      <c r="AF16" s="130"/>
      <c r="AG16" s="130"/>
      <c r="AH16" s="130"/>
      <c r="AI16" s="130"/>
    </row>
    <row r="17" spans="1:35" ht="51">
      <c r="A17" s="145"/>
      <c r="B17" s="145"/>
      <c r="C17" s="146"/>
      <c r="D17" s="147">
        <v>1</v>
      </c>
      <c r="E17" s="148" t="s">
        <v>274</v>
      </c>
      <c r="F17" s="149"/>
      <c r="G17" s="150"/>
      <c r="H17" s="150"/>
      <c r="I17" s="150"/>
      <c r="J17" s="150"/>
      <c r="K17" s="151">
        <f>L17+N17</f>
        <v>0</v>
      </c>
      <c r="L17" s="150"/>
      <c r="M17" s="150"/>
      <c r="N17" s="150"/>
      <c r="O17" s="150"/>
      <c r="P17" s="150"/>
      <c r="Q17" s="150"/>
      <c r="R17" s="150"/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  <c r="AD17" s="114"/>
      <c r="AE17" s="114"/>
      <c r="AF17" s="114"/>
      <c r="AG17" s="114"/>
      <c r="AH17" s="114"/>
      <c r="AI17" s="114"/>
    </row>
    <row r="18" spans="1:35" ht="12.75">
      <c r="A18" s="145"/>
      <c r="B18" s="145"/>
      <c r="C18" s="146"/>
      <c r="D18" s="147">
        <v>2</v>
      </c>
      <c r="E18" s="148" t="s">
        <v>151</v>
      </c>
      <c r="F18" s="149"/>
      <c r="G18" s="150"/>
      <c r="H18" s="150"/>
      <c r="I18" s="150"/>
      <c r="J18" s="150"/>
      <c r="K18" s="151">
        <f>L18+N18</f>
        <v>0</v>
      </c>
      <c r="L18" s="150"/>
      <c r="M18" s="150"/>
      <c r="N18" s="150"/>
      <c r="O18" s="150"/>
      <c r="P18" s="150"/>
      <c r="Q18" s="150"/>
      <c r="R18" s="150"/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  <c r="AD18" s="114"/>
      <c r="AE18" s="114"/>
      <c r="AF18" s="114"/>
      <c r="AG18" s="114"/>
      <c r="AH18" s="114"/>
      <c r="AI18" s="114"/>
    </row>
    <row r="19" spans="1:35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7"/>
      <c r="P19" s="156"/>
      <c r="Q19" s="114"/>
      <c r="R19" s="114"/>
      <c r="S19" s="114"/>
      <c r="T19" s="290"/>
      <c r="U19" s="290"/>
      <c r="V19" s="290">
        <v>0</v>
      </c>
      <c r="W19" s="290">
        <v>0</v>
      </c>
      <c r="X19" s="290">
        <v>0</v>
      </c>
      <c r="Y19" s="290">
        <v>0</v>
      </c>
      <c r="Z19" s="290">
        <v>0</v>
      </c>
      <c r="AA19" s="290">
        <v>0</v>
      </c>
      <c r="AB19" s="290"/>
      <c r="AC19" s="290"/>
      <c r="AD19" s="290"/>
      <c r="AE19" s="290"/>
      <c r="AF19" s="290"/>
      <c r="AG19" s="290"/>
      <c r="AH19" s="290"/>
      <c r="AI19" s="290"/>
    </row>
    <row r="20" spans="1:35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15" t="s">
        <v>13</v>
      </c>
      <c r="O20" s="515"/>
      <c r="P20" s="170"/>
      <c r="Q20" s="505" t="s">
        <v>901</v>
      </c>
      <c r="R20" s="505"/>
      <c r="S20" s="171"/>
      <c r="T20" s="292"/>
      <c r="U20" s="292"/>
      <c r="V20" s="292"/>
      <c r="W20" s="292"/>
      <c r="X20" s="286"/>
      <c r="Y20" s="286"/>
      <c r="Z20" s="286"/>
      <c r="AA20" s="286"/>
      <c r="AB20" s="290"/>
      <c r="AC20" s="290"/>
      <c r="AD20" s="290"/>
      <c r="AE20" s="290"/>
      <c r="AF20" s="290"/>
      <c r="AG20" s="290"/>
      <c r="AH20" s="290"/>
      <c r="AI20" s="290"/>
    </row>
    <row r="21" spans="1:35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8" t="s">
        <v>19</v>
      </c>
      <c r="R21" s="508"/>
      <c r="S21" s="160" t="s">
        <v>20</v>
      </c>
      <c r="T21" s="287"/>
      <c r="U21" s="287"/>
      <c r="V21" s="287"/>
      <c r="W21" s="287"/>
      <c r="X21" s="286"/>
      <c r="Y21" s="286"/>
      <c r="Z21" s="286"/>
      <c r="AA21" s="286"/>
      <c r="AB21" s="290"/>
      <c r="AC21" s="290"/>
      <c r="AD21" s="290"/>
      <c r="AE21" s="290"/>
      <c r="AF21" s="290"/>
      <c r="AG21" s="290"/>
      <c r="AH21" s="290"/>
      <c r="AI21" s="290"/>
    </row>
    <row r="22" spans="1:35" ht="46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501" t="s">
        <v>21</v>
      </c>
      <c r="O22" s="501"/>
      <c r="P22" s="171" t="s">
        <v>920</v>
      </c>
      <c r="Q22" s="505" t="s">
        <v>917</v>
      </c>
      <c r="R22" s="505"/>
      <c r="S22" s="161" t="s">
        <v>918</v>
      </c>
      <c r="T22" s="292"/>
      <c r="U22" s="292"/>
      <c r="V22" s="292"/>
      <c r="W22" s="292"/>
      <c r="X22" s="286"/>
      <c r="Y22" s="286"/>
      <c r="Z22" s="286"/>
      <c r="AA22" s="286"/>
      <c r="AB22" s="290"/>
      <c r="AC22" s="290"/>
      <c r="AD22" s="290"/>
      <c r="AE22" s="290"/>
      <c r="AF22" s="290"/>
      <c r="AG22" s="290"/>
      <c r="AH22" s="290"/>
      <c r="AI22" s="290"/>
    </row>
    <row r="23" spans="1:35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8" t="s">
        <v>19</v>
      </c>
      <c r="R23" s="508"/>
      <c r="S23" s="163" t="s">
        <v>83</v>
      </c>
      <c r="T23" s="287"/>
      <c r="U23" s="287"/>
      <c r="V23" s="287"/>
      <c r="W23" s="287"/>
      <c r="X23" s="286"/>
      <c r="Y23" s="286"/>
      <c r="Z23" s="286"/>
      <c r="AA23" s="286"/>
      <c r="AB23" s="290"/>
      <c r="AC23" s="290"/>
      <c r="AD23" s="290"/>
      <c r="AE23" s="290"/>
      <c r="AF23" s="290"/>
      <c r="AG23" s="290"/>
      <c r="AH23" s="290"/>
      <c r="AI23" s="290"/>
    </row>
    <row r="24" spans="1:35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7">
        <v>43567</v>
      </c>
      <c r="R24" s="507"/>
      <c r="S24" s="114"/>
      <c r="T24" s="293"/>
      <c r="U24" s="293"/>
      <c r="V24" s="293"/>
      <c r="W24" s="293"/>
      <c r="X24" s="286"/>
      <c r="Y24" s="286"/>
      <c r="Z24" s="286"/>
      <c r="AA24" s="286"/>
      <c r="AB24" s="290"/>
      <c r="AC24" s="290"/>
      <c r="AD24" s="290"/>
      <c r="AE24" s="290"/>
      <c r="AF24" s="290"/>
      <c r="AG24" s="290"/>
      <c r="AH24" s="290"/>
      <c r="AI24" s="290"/>
    </row>
    <row r="25" spans="1:35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9" t="s">
        <v>23</v>
      </c>
      <c r="R25" s="509"/>
      <c r="S25" s="114"/>
      <c r="T25" s="288"/>
      <c r="U25" s="288"/>
      <c r="V25" s="288"/>
      <c r="W25" s="288"/>
      <c r="X25" s="289"/>
      <c r="Y25" s="289"/>
      <c r="Z25" s="289"/>
      <c r="AA25" s="289"/>
      <c r="AB25" s="290"/>
      <c r="AC25" s="290"/>
      <c r="AD25" s="290"/>
      <c r="AE25" s="290"/>
      <c r="AF25" s="290"/>
      <c r="AG25" s="290"/>
      <c r="AH25" s="290"/>
      <c r="AI25" s="290"/>
    </row>
    <row r="26" spans="1:35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  <c r="AD26" s="290"/>
      <c r="AE26" s="290"/>
      <c r="AF26" s="290"/>
      <c r="AG26" s="290"/>
      <c r="AH26" s="290"/>
      <c r="AI26" s="290"/>
    </row>
    <row r="27" spans="1:35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</row>
    <row r="28" spans="1:35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  <c r="AD28" s="290"/>
      <c r="AE28" s="290"/>
      <c r="AF28" s="290"/>
      <c r="AG28" s="290"/>
      <c r="AH28" s="290"/>
      <c r="AI28" s="290"/>
    </row>
    <row r="29" spans="1:35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  <c r="AD29" s="290"/>
      <c r="AE29" s="290"/>
      <c r="AF29" s="290"/>
      <c r="AG29" s="290"/>
      <c r="AH29" s="290"/>
      <c r="AI29" s="290"/>
    </row>
    <row r="30" spans="1:35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</row>
  </sheetData>
  <sheetProtection sheet="1" objects="1" scenarios="1"/>
  <mergeCells count="39">
    <mergeCell ref="F3:L3"/>
    <mergeCell ref="F4:L4"/>
    <mergeCell ref="F5:L5"/>
    <mergeCell ref="F6:L6"/>
    <mergeCell ref="F7:L7"/>
    <mergeCell ref="A11:A14"/>
    <mergeCell ref="B11:B14"/>
    <mergeCell ref="C11:C14"/>
    <mergeCell ref="D11:D14"/>
    <mergeCell ref="E11:E14"/>
    <mergeCell ref="F11:F14"/>
    <mergeCell ref="G11:G14"/>
    <mergeCell ref="H11:H14"/>
    <mergeCell ref="I11:I14"/>
    <mergeCell ref="J11:J14"/>
    <mergeCell ref="K11:M11"/>
    <mergeCell ref="N11:P11"/>
    <mergeCell ref="S11:S14"/>
    <mergeCell ref="K12:K14"/>
    <mergeCell ref="L12:M12"/>
    <mergeCell ref="N12:O12"/>
    <mergeCell ref="P12:P14"/>
    <mergeCell ref="Q12:Q14"/>
    <mergeCell ref="R12:R14"/>
    <mergeCell ref="L13:L14"/>
    <mergeCell ref="M13:M14"/>
    <mergeCell ref="N13:N14"/>
    <mergeCell ref="O13:O14"/>
    <mergeCell ref="U13:AA13"/>
    <mergeCell ref="U14:U15"/>
    <mergeCell ref="V14:AA14"/>
    <mergeCell ref="N20:O20"/>
    <mergeCell ref="Q20:R20"/>
    <mergeCell ref="Q21:R21"/>
    <mergeCell ref="N22:O22"/>
    <mergeCell ref="Q22:R22"/>
    <mergeCell ref="Q23:R23"/>
    <mergeCell ref="Q24:R24"/>
    <mergeCell ref="Q25:R25"/>
  </mergeCells>
  <dataValidations count="5"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  <dataValidation allowBlank="1" prompt="Выберите или введите наименование лесничества" sqref="F5 N5:O5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месяц" errorTitle="ОШИБКА!" error="Воспользуйтесь выпадающим списком" sqref="H8"/>
    <dataValidation errorStyle="information" allowBlank="1" prompt="выберите год" errorTitle="ОШИБКА!" error="Воспользуйтесь выпадающим списком" sqref="I8"/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2" r:id="rId2"/>
  <colBreaks count="2" manualBreakCount="2">
    <brk id="13" min="2" max="22" man="1"/>
    <brk id="20" min="2" max="2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6">
    <pageSetUpPr fitToPage="1"/>
  </sheetPr>
  <dimension ref="A1:AC38"/>
  <sheetViews>
    <sheetView showZeros="0" zoomScalePageLayoutView="0" workbookViewId="0" topLeftCell="J7">
      <selection activeCell="N24" sqref="N24"/>
    </sheetView>
  </sheetViews>
  <sheetFormatPr defaultColWidth="9.140625" defaultRowHeight="15"/>
  <cols>
    <col min="1" max="2" width="9.140625" style="66" hidden="1" customWidth="1"/>
    <col min="3" max="3" width="9.140625" style="30" hidden="1" customWidth="1"/>
    <col min="4" max="4" width="5.7109375" style="30" customWidth="1"/>
    <col min="5" max="5" width="18.7109375" style="34" customWidth="1"/>
    <col min="6" max="6" width="31.8515625" style="34" hidden="1" customWidth="1"/>
    <col min="7" max="7" width="19.8515625" style="30" customWidth="1"/>
    <col min="8" max="10" width="15.7109375" style="30" customWidth="1"/>
    <col min="11" max="17" width="14.7109375" style="30" customWidth="1"/>
    <col min="18" max="18" width="12.7109375" style="30" customWidth="1"/>
    <col min="19" max="19" width="34.7109375" style="30" customWidth="1"/>
    <col min="20" max="20" width="10.00390625" style="30" customWidth="1"/>
    <col min="21" max="21" width="33.7109375" style="30" customWidth="1"/>
    <col min="22" max="24" width="12.421875" style="30" bestFit="1" customWidth="1"/>
    <col min="25" max="26" width="13.57421875" style="30" bestFit="1" customWidth="1"/>
    <col min="27" max="27" width="14.57421875" style="30" bestFit="1" customWidth="1"/>
    <col min="28" max="16384" width="9.140625" style="30" customWidth="1"/>
  </cols>
  <sheetData>
    <row r="1" spans="1:29" ht="12.75">
      <c r="A1" s="114">
        <v>2</v>
      </c>
      <c r="B1" s="114"/>
      <c r="C1" s="114"/>
      <c r="D1" s="115" t="s">
        <v>108</v>
      </c>
      <c r="E1" s="116" t="s">
        <v>14</v>
      </c>
      <c r="F1" s="117" t="str">
        <f>Настройки!C1</f>
        <v>007</v>
      </c>
      <c r="G1" s="117">
        <f>Настройки!D1</f>
        <v>0</v>
      </c>
      <c r="H1" s="118"/>
      <c r="I1" s="118"/>
      <c r="J1" s="118"/>
      <c r="K1" s="118" t="s">
        <v>64</v>
      </c>
      <c r="L1" s="118"/>
      <c r="M1" s="312"/>
      <c r="N1" s="312"/>
      <c r="O1" s="290"/>
      <c r="P1" s="290"/>
      <c r="Q1" s="290"/>
      <c r="R1" s="290"/>
      <c r="S1" s="120">
        <f>ROW(A19)</f>
        <v>19</v>
      </c>
      <c r="T1" s="114"/>
      <c r="U1" s="114"/>
      <c r="V1" s="114"/>
      <c r="W1" s="114"/>
      <c r="X1" s="114"/>
      <c r="Y1" s="114"/>
      <c r="Z1" s="114"/>
      <c r="AA1" s="114"/>
      <c r="AB1" s="114"/>
      <c r="AC1" s="114"/>
    </row>
    <row r="2" spans="1:29" ht="12.75">
      <c r="A2" s="114"/>
      <c r="B2" s="114"/>
      <c r="C2" s="114"/>
      <c r="D2" s="114"/>
      <c r="E2" s="121"/>
      <c r="F2" s="121"/>
      <c r="G2" s="122"/>
      <c r="H2" s="122"/>
      <c r="I2" s="122"/>
      <c r="J2" s="122"/>
      <c r="K2" s="123"/>
      <c r="L2" s="123"/>
      <c r="M2" s="313"/>
      <c r="N2" s="313"/>
      <c r="O2" s="313"/>
      <c r="P2" s="290"/>
      <c r="Q2" s="290"/>
      <c r="R2" s="290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ht="15.75">
      <c r="A3" s="114"/>
      <c r="B3" s="114"/>
      <c r="C3" s="114"/>
      <c r="D3" s="114"/>
      <c r="E3" s="124"/>
      <c r="F3" s="482" t="str">
        <f>Настройки!B5</f>
        <v>Новгородская обл. Министерство ПРЛХиЭ</v>
      </c>
      <c r="G3" s="482"/>
      <c r="H3" s="482"/>
      <c r="I3" s="482"/>
      <c r="J3" s="482"/>
      <c r="K3" s="482"/>
      <c r="L3" s="482"/>
      <c r="M3" s="124"/>
      <c r="N3" s="124"/>
      <c r="O3" s="124"/>
      <c r="P3" s="290"/>
      <c r="Q3" s="290"/>
      <c r="R3" s="290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ht="12.75">
      <c r="A4" s="114"/>
      <c r="B4" s="114"/>
      <c r="C4" s="114"/>
      <c r="D4" s="114"/>
      <c r="E4" s="173"/>
      <c r="F4" s="513" t="s">
        <v>63</v>
      </c>
      <c r="G4" s="513"/>
      <c r="H4" s="513"/>
      <c r="I4" s="513"/>
      <c r="J4" s="513"/>
      <c r="K4" s="513"/>
      <c r="L4" s="513"/>
      <c r="M4" s="173"/>
      <c r="N4" s="173"/>
      <c r="O4" s="173"/>
      <c r="P4" s="290"/>
      <c r="Q4" s="290"/>
      <c r="R4" s="290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5.75">
      <c r="A5" s="114"/>
      <c r="B5" s="114"/>
      <c r="C5" s="114"/>
      <c r="D5" s="114"/>
      <c r="E5" s="192"/>
      <c r="F5" s="459">
        <f>Настройки!B7</f>
        <v>0</v>
      </c>
      <c r="G5" s="459"/>
      <c r="H5" s="459"/>
      <c r="I5" s="459"/>
      <c r="J5" s="459"/>
      <c r="K5" s="459"/>
      <c r="L5" s="459"/>
      <c r="M5" s="192"/>
      <c r="N5" s="192"/>
      <c r="O5" s="192"/>
      <c r="P5" s="290"/>
      <c r="Q5" s="290"/>
      <c r="R5" s="290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19.5" customHeight="1">
      <c r="A6" s="114"/>
      <c r="B6" s="114"/>
      <c r="C6" s="114"/>
      <c r="D6" s="114"/>
      <c r="E6" s="172"/>
      <c r="F6" s="514" t="s">
        <v>48</v>
      </c>
      <c r="G6" s="514"/>
      <c r="H6" s="514"/>
      <c r="I6" s="514"/>
      <c r="J6" s="514"/>
      <c r="K6" s="514"/>
      <c r="L6" s="514"/>
      <c r="M6" s="172"/>
      <c r="N6" s="172"/>
      <c r="O6" s="172"/>
      <c r="P6" s="290"/>
      <c r="Q6" s="290"/>
      <c r="R6" s="290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</row>
    <row r="7" spans="1:29" ht="96" customHeight="1">
      <c r="A7" s="114"/>
      <c r="B7" s="114"/>
      <c r="C7" s="114"/>
      <c r="D7" s="114"/>
      <c r="E7" s="125"/>
      <c r="F7" s="496" t="str">
        <f>"Информация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("&amp;'17-ОИП'!B27&amp;")"</f>
        <v>Информация о недоимках в федеральный бюджет Российской Федерации прочих поступлений от денежных взысканий (штрафов) и иных сумм в возмещение ущерба, зачисляемые в федеральный бюджет
(053 1 16 90010 01 6000 140)</v>
      </c>
      <c r="G7" s="496"/>
      <c r="H7" s="496"/>
      <c r="I7" s="496"/>
      <c r="J7" s="496"/>
      <c r="K7" s="496"/>
      <c r="L7" s="496"/>
      <c r="M7" s="305"/>
      <c r="N7" s="305"/>
      <c r="O7" s="305"/>
      <c r="P7" s="314"/>
      <c r="Q7" s="290"/>
      <c r="R7" s="290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</row>
    <row r="8" spans="1:29" ht="15" customHeight="1">
      <c r="A8" s="114"/>
      <c r="B8" s="114"/>
      <c r="C8" s="114"/>
      <c r="D8" s="114"/>
      <c r="E8" s="121"/>
      <c r="F8" s="121"/>
      <c r="G8" s="126" t="s">
        <v>78</v>
      </c>
      <c r="H8" s="127" t="str">
        <f>Настройки!C12</f>
        <v>март</v>
      </c>
      <c r="I8" s="128">
        <f>Настройки!D12</f>
        <v>2019</v>
      </c>
      <c r="J8" s="129" t="s">
        <v>24</v>
      </c>
      <c r="K8" s="114"/>
      <c r="L8" s="130"/>
      <c r="M8" s="290"/>
      <c r="N8" s="290"/>
      <c r="O8" s="315"/>
      <c r="P8" s="316"/>
      <c r="Q8" s="290"/>
      <c r="R8" s="290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</row>
    <row r="9" spans="1:28" ht="14.25" customHeight="1">
      <c r="A9" s="114"/>
      <c r="B9" s="114"/>
      <c r="C9" s="114"/>
      <c r="D9" s="114"/>
      <c r="E9" s="121"/>
      <c r="F9" s="121"/>
      <c r="G9" s="121"/>
      <c r="H9" s="133" t="s">
        <v>79</v>
      </c>
      <c r="I9" s="133" t="s">
        <v>80</v>
      </c>
      <c r="J9" s="134"/>
      <c r="K9" s="134"/>
      <c r="L9" s="290"/>
      <c r="M9" s="290"/>
      <c r="N9" s="290"/>
      <c r="O9" s="290"/>
      <c r="P9" s="290"/>
      <c r="Q9" s="290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 spans="1:29" ht="14.25" customHeight="1">
      <c r="A10" s="114"/>
      <c r="B10" s="114"/>
      <c r="C10" s="114"/>
      <c r="D10" s="114"/>
      <c r="E10" s="306"/>
      <c r="F10" s="306"/>
      <c r="G10" s="291"/>
      <c r="H10" s="291"/>
      <c r="I10" s="291"/>
      <c r="J10" s="291"/>
      <c r="K10" s="291"/>
      <c r="L10" s="291"/>
      <c r="M10" s="285"/>
      <c r="N10" s="285"/>
      <c r="O10" s="135"/>
      <c r="P10" s="135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</row>
    <row r="11" spans="1:29" ht="12.75">
      <c r="A11" s="516" t="s">
        <v>110</v>
      </c>
      <c r="B11" s="516" t="s">
        <v>111</v>
      </c>
      <c r="C11" s="516" t="s">
        <v>112</v>
      </c>
      <c r="D11" s="512" t="s">
        <v>150</v>
      </c>
      <c r="E11" s="512" t="s">
        <v>275</v>
      </c>
      <c r="F11" s="512" t="s">
        <v>66</v>
      </c>
      <c r="G11" s="510" t="s">
        <v>466</v>
      </c>
      <c r="H11" s="489" t="s">
        <v>467</v>
      </c>
      <c r="I11" s="510" t="s">
        <v>468</v>
      </c>
      <c r="J11" s="510" t="s">
        <v>469</v>
      </c>
      <c r="K11" s="510" t="s">
        <v>82</v>
      </c>
      <c r="L11" s="510"/>
      <c r="M11" s="510"/>
      <c r="N11" s="510" t="s">
        <v>82</v>
      </c>
      <c r="O11" s="510"/>
      <c r="P11" s="510"/>
      <c r="Q11" s="398" t="s">
        <v>134</v>
      </c>
      <c r="R11" s="398" t="s">
        <v>145</v>
      </c>
      <c r="S11" s="510" t="s">
        <v>71</v>
      </c>
      <c r="T11" s="114"/>
      <c r="U11" s="114"/>
      <c r="V11" s="114"/>
      <c r="W11" s="114"/>
      <c r="X11" s="114"/>
      <c r="Y11" s="114"/>
      <c r="Z11" s="114"/>
      <c r="AA11" s="114"/>
      <c r="AB11" s="114"/>
      <c r="AC11" s="114"/>
    </row>
    <row r="12" spans="1:29" ht="12.75" customHeight="1">
      <c r="A12" s="512"/>
      <c r="B12" s="512"/>
      <c r="C12" s="512"/>
      <c r="D12" s="512"/>
      <c r="E12" s="512"/>
      <c r="F12" s="512"/>
      <c r="G12" s="510"/>
      <c r="H12" s="490"/>
      <c r="I12" s="510"/>
      <c r="J12" s="510"/>
      <c r="K12" s="510" t="s">
        <v>25</v>
      </c>
      <c r="L12" s="510" t="s">
        <v>65</v>
      </c>
      <c r="M12" s="510"/>
      <c r="N12" s="492" t="s">
        <v>65</v>
      </c>
      <c r="O12" s="494"/>
      <c r="P12" s="489" t="s">
        <v>116</v>
      </c>
      <c r="Q12" s="491" t="s">
        <v>147</v>
      </c>
      <c r="R12" s="491" t="s">
        <v>146</v>
      </c>
      <c r="S12" s="511"/>
      <c r="T12" s="114"/>
      <c r="U12" s="114"/>
      <c r="V12" s="136">
        <f aca="true" t="shared" si="0" ref="V12:AA12">COUNTIF(V16:V19,"&lt;&gt;0")</f>
        <v>0</v>
      </c>
      <c r="W12" s="136">
        <f t="shared" si="0"/>
        <v>0</v>
      </c>
      <c r="X12" s="136">
        <f t="shared" si="0"/>
        <v>0</v>
      </c>
      <c r="Y12" s="136">
        <f t="shared" si="0"/>
        <v>0</v>
      </c>
      <c r="Z12" s="136">
        <f t="shared" si="0"/>
        <v>0</v>
      </c>
      <c r="AA12" s="136">
        <f t="shared" si="0"/>
        <v>0</v>
      </c>
      <c r="AB12" s="114"/>
      <c r="AC12" s="114"/>
    </row>
    <row r="13" spans="1:29" ht="31.5" customHeight="1">
      <c r="A13" s="512"/>
      <c r="B13" s="512"/>
      <c r="C13" s="512"/>
      <c r="D13" s="512"/>
      <c r="E13" s="512"/>
      <c r="F13" s="512"/>
      <c r="G13" s="510"/>
      <c r="H13" s="490"/>
      <c r="I13" s="510"/>
      <c r="J13" s="510"/>
      <c r="K13" s="510"/>
      <c r="L13" s="510" t="s">
        <v>139</v>
      </c>
      <c r="M13" s="510" t="s">
        <v>74</v>
      </c>
      <c r="N13" s="510" t="s">
        <v>87</v>
      </c>
      <c r="O13" s="510" t="s">
        <v>76</v>
      </c>
      <c r="P13" s="490"/>
      <c r="Q13" s="510"/>
      <c r="R13" s="510"/>
      <c r="S13" s="511"/>
      <c r="T13" s="114"/>
      <c r="U13" s="442" t="s">
        <v>103</v>
      </c>
      <c r="V13" s="442"/>
      <c r="W13" s="442"/>
      <c r="X13" s="442"/>
      <c r="Y13" s="442"/>
      <c r="Z13" s="442"/>
      <c r="AA13" s="442"/>
      <c r="AB13" s="114"/>
      <c r="AC13" s="114"/>
    </row>
    <row r="14" spans="1:29" ht="42" customHeight="1">
      <c r="A14" s="512"/>
      <c r="B14" s="512"/>
      <c r="C14" s="512"/>
      <c r="D14" s="512"/>
      <c r="E14" s="512"/>
      <c r="F14" s="512"/>
      <c r="G14" s="510"/>
      <c r="H14" s="491"/>
      <c r="I14" s="510"/>
      <c r="J14" s="510"/>
      <c r="K14" s="510"/>
      <c r="L14" s="510"/>
      <c r="M14" s="510"/>
      <c r="N14" s="510"/>
      <c r="O14" s="510"/>
      <c r="P14" s="491"/>
      <c r="Q14" s="510"/>
      <c r="R14" s="510"/>
      <c r="S14" s="511"/>
      <c r="T14" s="114"/>
      <c r="U14" s="450" t="s">
        <v>105</v>
      </c>
      <c r="V14" s="451" t="s">
        <v>104</v>
      </c>
      <c r="W14" s="453"/>
      <c r="X14" s="453"/>
      <c r="Y14" s="453"/>
      <c r="Z14" s="453"/>
      <c r="AA14" s="454"/>
      <c r="AB14" s="114"/>
      <c r="AC14" s="114"/>
    </row>
    <row r="15" spans="1:29" ht="12.75">
      <c r="A15" s="137"/>
      <c r="B15" s="137"/>
      <c r="C15" s="137"/>
      <c r="D15" s="137" t="s">
        <v>16</v>
      </c>
      <c r="E15" s="137" t="s">
        <v>17</v>
      </c>
      <c r="F15" s="137">
        <v>1</v>
      </c>
      <c r="G15" s="137">
        <v>1</v>
      </c>
      <c r="H15" s="44">
        <v>2</v>
      </c>
      <c r="I15" s="137">
        <v>3</v>
      </c>
      <c r="J15" s="137">
        <v>4</v>
      </c>
      <c r="K15" s="44">
        <v>5</v>
      </c>
      <c r="L15" s="137">
        <v>6</v>
      </c>
      <c r="M15" s="137">
        <v>7</v>
      </c>
      <c r="N15" s="44">
        <v>8</v>
      </c>
      <c r="O15" s="137">
        <v>9</v>
      </c>
      <c r="P15" s="137">
        <v>10</v>
      </c>
      <c r="Q15" s="44">
        <v>11</v>
      </c>
      <c r="R15" s="137">
        <v>12</v>
      </c>
      <c r="S15" s="137">
        <v>13</v>
      </c>
      <c r="T15" s="114"/>
      <c r="U15" s="450"/>
      <c r="V15" s="138" t="s">
        <v>135</v>
      </c>
      <c r="W15" s="138" t="s">
        <v>130</v>
      </c>
      <c r="X15" s="138" t="s">
        <v>131</v>
      </c>
      <c r="Y15" s="138" t="s">
        <v>132</v>
      </c>
      <c r="Z15" s="138" t="s">
        <v>133</v>
      </c>
      <c r="AA15" s="138" t="s">
        <v>148</v>
      </c>
      <c r="AB15" s="114"/>
      <c r="AC15" s="114"/>
    </row>
    <row r="16" spans="1:29" s="39" customFormat="1" ht="12.75">
      <c r="A16" s="139"/>
      <c r="B16" s="139"/>
      <c r="C16" s="140"/>
      <c r="D16" s="140">
        <v>0</v>
      </c>
      <c r="E16" s="140" t="s">
        <v>68</v>
      </c>
      <c r="F16" s="140" t="s">
        <v>69</v>
      </c>
      <c r="G16" s="141">
        <f aca="true" t="shared" si="1" ref="G16:R16">SUM(G17:G18)</f>
        <v>0</v>
      </c>
      <c r="H16" s="141">
        <f t="shared" si="1"/>
        <v>0</v>
      </c>
      <c r="I16" s="141">
        <f t="shared" si="1"/>
        <v>0</v>
      </c>
      <c r="J16" s="141">
        <f t="shared" si="1"/>
        <v>0</v>
      </c>
      <c r="K16" s="141">
        <f t="shared" si="1"/>
        <v>14352.2</v>
      </c>
      <c r="L16" s="141">
        <f t="shared" si="1"/>
        <v>13733.6</v>
      </c>
      <c r="M16" s="141">
        <f t="shared" si="1"/>
        <v>387.5</v>
      </c>
      <c r="N16" s="141">
        <f t="shared" si="1"/>
        <v>618.6</v>
      </c>
      <c r="O16" s="141">
        <f t="shared" si="1"/>
        <v>564.6</v>
      </c>
      <c r="P16" s="141">
        <f t="shared" si="1"/>
        <v>5631.6</v>
      </c>
      <c r="Q16" s="141">
        <f t="shared" si="1"/>
        <v>11997.199999999997</v>
      </c>
      <c r="R16" s="141">
        <f t="shared" si="1"/>
        <v>11997.199999999997</v>
      </c>
      <c r="S16" s="142"/>
      <c r="T16" s="130"/>
      <c r="U16" s="143" t="str">
        <f>E16</f>
        <v>Итого</v>
      </c>
      <c r="V16" s="144">
        <f>IF(I16&gt;=J16,0,I16-J16)</f>
        <v>0</v>
      </c>
      <c r="W16" s="144">
        <f>IF(L16&gt;=M16,0,L16-M16)</f>
        <v>0</v>
      </c>
      <c r="X16" s="144">
        <f>IF(N16&gt;=O16,0,N16-O16)</f>
        <v>0</v>
      </c>
      <c r="Y16" s="144">
        <f>IF(K16&gt;=P16,0,K16-P16)</f>
        <v>0</v>
      </c>
      <c r="Z16" s="144">
        <f>IF(K16&gt;=Q16,0,K16-Q16)</f>
        <v>0</v>
      </c>
      <c r="AA16" s="144">
        <f>IF(Q16&gt;=R16,0,Q16-R16)</f>
        <v>0</v>
      </c>
      <c r="AB16" s="130"/>
      <c r="AC16" s="130"/>
    </row>
    <row r="17" spans="1:29" ht="51">
      <c r="A17" s="145"/>
      <c r="B17" s="145"/>
      <c r="C17" s="146"/>
      <c r="D17" s="147">
        <v>1</v>
      </c>
      <c r="E17" s="148" t="s">
        <v>274</v>
      </c>
      <c r="F17" s="149"/>
      <c r="G17" s="150"/>
      <c r="H17" s="150"/>
      <c r="I17" s="150"/>
      <c r="J17" s="150"/>
      <c r="K17" s="151">
        <f>L17+N17</f>
        <v>1072.2</v>
      </c>
      <c r="L17" s="150">
        <v>986.6</v>
      </c>
      <c r="M17" s="150">
        <v>56.5</v>
      </c>
      <c r="N17" s="150">
        <v>85.6</v>
      </c>
      <c r="O17" s="150">
        <v>45.1</v>
      </c>
      <c r="P17" s="150">
        <v>60</v>
      </c>
      <c r="Q17" s="150">
        <v>1049.3</v>
      </c>
      <c r="R17" s="150">
        <v>1049.3</v>
      </c>
      <c r="S17" s="152"/>
      <c r="T17" s="114"/>
      <c r="U17" s="143">
        <f>D17</f>
        <v>1</v>
      </c>
      <c r="V17" s="144">
        <f>IF(I17&gt;=J17,0,I17-J17)</f>
        <v>0</v>
      </c>
      <c r="W17" s="144">
        <f>IF(L17&gt;=M17,0,L17-M17)</f>
        <v>0</v>
      </c>
      <c r="X17" s="144">
        <f>IF(N17&gt;=O17,0,N17-O17)</f>
        <v>0</v>
      </c>
      <c r="Y17" s="144">
        <f>IF(K17&gt;=P17,0,K17-P17)</f>
        <v>0</v>
      </c>
      <c r="Z17" s="144">
        <f>IF(K17&gt;=Q17,0,K17-Q17)</f>
        <v>0</v>
      </c>
      <c r="AA17" s="144">
        <f>IF(Q17&gt;=R17,0,Q17-R17)</f>
        <v>0</v>
      </c>
      <c r="AB17" s="114"/>
      <c r="AC17" s="114"/>
    </row>
    <row r="18" spans="1:29" ht="12.75">
      <c r="A18" s="145"/>
      <c r="B18" s="145"/>
      <c r="C18" s="146"/>
      <c r="D18" s="147">
        <v>2</v>
      </c>
      <c r="E18" s="148" t="s">
        <v>151</v>
      </c>
      <c r="F18" s="149"/>
      <c r="G18" s="150"/>
      <c r="H18" s="150"/>
      <c r="I18" s="150"/>
      <c r="J18" s="150"/>
      <c r="K18" s="151">
        <f>L18+N18</f>
        <v>13280</v>
      </c>
      <c r="L18" s="150">
        <v>12747</v>
      </c>
      <c r="M18" s="150">
        <v>331</v>
      </c>
      <c r="N18" s="150">
        <v>533</v>
      </c>
      <c r="O18" s="150">
        <v>519.5</v>
      </c>
      <c r="P18" s="150">
        <v>5571.6</v>
      </c>
      <c r="Q18" s="150">
        <v>10947.899999999998</v>
      </c>
      <c r="R18" s="150">
        <v>10947.899999999998</v>
      </c>
      <c r="S18" s="152"/>
      <c r="T18" s="114"/>
      <c r="U18" s="143">
        <f>D18</f>
        <v>2</v>
      </c>
      <c r="V18" s="144">
        <f>IF(I18&gt;=J18,0,I18-J18)</f>
        <v>0</v>
      </c>
      <c r="W18" s="144">
        <f>IF(L18&gt;=M18,0,L18-M18)</f>
        <v>0</v>
      </c>
      <c r="X18" s="144">
        <f>IF(N18&gt;=O18,0,N18-O18)</f>
        <v>0</v>
      </c>
      <c r="Y18" s="144">
        <f>IF(K18&gt;=P18,0,K18-P18)</f>
        <v>0</v>
      </c>
      <c r="Z18" s="144">
        <f>IF(K18&gt;=Q18,0,K18-Q18)</f>
        <v>0</v>
      </c>
      <c r="AA18" s="144">
        <f>IF(Q18&gt;=R18,0,Q18-R18)</f>
        <v>0</v>
      </c>
      <c r="AB18" s="114"/>
      <c r="AC18" s="114"/>
    </row>
    <row r="19" spans="1:29" ht="12.75">
      <c r="A19" s="153"/>
      <c r="B19" s="153"/>
      <c r="C19" s="114"/>
      <c r="D19" s="114"/>
      <c r="E19" s="121"/>
      <c r="F19" s="121"/>
      <c r="G19" s="154"/>
      <c r="H19" s="154"/>
      <c r="I19" s="154"/>
      <c r="J19" s="154"/>
      <c r="K19" s="155"/>
      <c r="L19" s="155"/>
      <c r="M19" s="156"/>
      <c r="N19" s="156"/>
      <c r="O19" s="317"/>
      <c r="P19" s="156"/>
      <c r="Q19" s="114"/>
      <c r="R19" s="114"/>
      <c r="S19" s="114"/>
      <c r="T19" s="290"/>
      <c r="U19" s="290"/>
      <c r="V19" s="290">
        <v>0</v>
      </c>
      <c r="W19" s="290">
        <v>0</v>
      </c>
      <c r="X19" s="290">
        <v>0</v>
      </c>
      <c r="Y19" s="290">
        <v>0</v>
      </c>
      <c r="Z19" s="290">
        <v>0</v>
      </c>
      <c r="AA19" s="290">
        <v>0</v>
      </c>
      <c r="AB19" s="290"/>
      <c r="AC19" s="290"/>
    </row>
    <row r="20" spans="1:29" ht="15">
      <c r="A20" s="153"/>
      <c r="B20" s="153"/>
      <c r="C20" s="114"/>
      <c r="D20" s="114"/>
      <c r="E20" s="121"/>
      <c r="F20" s="121"/>
      <c r="G20" s="114"/>
      <c r="H20" s="114"/>
      <c r="I20" s="114"/>
      <c r="J20" s="157"/>
      <c r="K20" s="114"/>
      <c r="L20" s="114"/>
      <c r="M20" s="114"/>
      <c r="N20" s="515" t="s">
        <v>13</v>
      </c>
      <c r="O20" s="515"/>
      <c r="P20" s="170"/>
      <c r="Q20" s="505" t="s">
        <v>901</v>
      </c>
      <c r="R20" s="505"/>
      <c r="S20" s="171"/>
      <c r="T20" s="292"/>
      <c r="U20" s="292"/>
      <c r="V20" s="292"/>
      <c r="W20" s="292"/>
      <c r="X20" s="286"/>
      <c r="Y20" s="286"/>
      <c r="Z20" s="286"/>
      <c r="AA20" s="286"/>
      <c r="AB20" s="290"/>
      <c r="AC20" s="290"/>
    </row>
    <row r="21" spans="1:29" ht="18" customHeight="1">
      <c r="A21" s="153"/>
      <c r="B21" s="153"/>
      <c r="C21" s="114"/>
      <c r="D21" s="114"/>
      <c r="E21" s="121"/>
      <c r="F21" s="121"/>
      <c r="G21" s="114"/>
      <c r="H21" s="114"/>
      <c r="I21" s="114"/>
      <c r="J21" s="157"/>
      <c r="K21" s="114"/>
      <c r="L21" s="114"/>
      <c r="M21" s="114"/>
      <c r="N21" s="159"/>
      <c r="O21" s="114"/>
      <c r="P21" s="159"/>
      <c r="Q21" s="508" t="s">
        <v>19</v>
      </c>
      <c r="R21" s="508"/>
      <c r="S21" s="160" t="s">
        <v>20</v>
      </c>
      <c r="T21" s="287"/>
      <c r="U21" s="287"/>
      <c r="V21" s="287"/>
      <c r="W21" s="287"/>
      <c r="X21" s="286"/>
      <c r="Y21" s="286"/>
      <c r="Z21" s="286"/>
      <c r="AA21" s="286"/>
      <c r="AB21" s="290"/>
      <c r="AC21" s="290"/>
    </row>
    <row r="22" spans="1:29" ht="43.5" customHeight="1">
      <c r="A22" s="153"/>
      <c r="B22" s="153"/>
      <c r="C22" s="114"/>
      <c r="D22" s="114"/>
      <c r="E22" s="121"/>
      <c r="F22" s="121"/>
      <c r="G22" s="114"/>
      <c r="H22" s="114"/>
      <c r="I22" s="114"/>
      <c r="J22" s="157"/>
      <c r="K22" s="114"/>
      <c r="L22" s="114"/>
      <c r="M22" s="114"/>
      <c r="N22" s="501" t="s">
        <v>21</v>
      </c>
      <c r="O22" s="501"/>
      <c r="P22" s="171" t="s">
        <v>920</v>
      </c>
      <c r="Q22" s="505" t="s">
        <v>917</v>
      </c>
      <c r="R22" s="505"/>
      <c r="S22" s="161" t="s">
        <v>918</v>
      </c>
      <c r="T22" s="292"/>
      <c r="U22" s="292"/>
      <c r="V22" s="292"/>
      <c r="W22" s="292"/>
      <c r="X22" s="286"/>
      <c r="Y22" s="286"/>
      <c r="Z22" s="286"/>
      <c r="AA22" s="286"/>
      <c r="AB22" s="290"/>
      <c r="AC22" s="290"/>
    </row>
    <row r="23" spans="1:29" ht="25.5" customHeight="1">
      <c r="A23" s="153"/>
      <c r="B23" s="153"/>
      <c r="C23" s="114"/>
      <c r="D23" s="114"/>
      <c r="E23" s="121"/>
      <c r="F23" s="121"/>
      <c r="G23" s="114"/>
      <c r="H23" s="114"/>
      <c r="I23" s="114"/>
      <c r="J23" s="157"/>
      <c r="K23" s="114"/>
      <c r="L23" s="114"/>
      <c r="M23" s="114"/>
      <c r="N23" s="114"/>
      <c r="O23" s="169"/>
      <c r="P23" s="162" t="s">
        <v>22</v>
      </c>
      <c r="Q23" s="508" t="s">
        <v>19</v>
      </c>
      <c r="R23" s="508"/>
      <c r="S23" s="163" t="s">
        <v>83</v>
      </c>
      <c r="T23" s="287"/>
      <c r="U23" s="287"/>
      <c r="V23" s="287"/>
      <c r="W23" s="287"/>
      <c r="X23" s="286"/>
      <c r="Y23" s="286"/>
      <c r="Z23" s="286"/>
      <c r="AA23" s="286"/>
      <c r="AB23" s="290"/>
      <c r="AC23" s="290"/>
    </row>
    <row r="24" spans="1:29" ht="24" customHeight="1">
      <c r="A24" s="153"/>
      <c r="B24" s="153"/>
      <c r="C24" s="114"/>
      <c r="D24" s="114"/>
      <c r="E24" s="121"/>
      <c r="F24" s="121"/>
      <c r="G24" s="114"/>
      <c r="H24" s="114"/>
      <c r="I24" s="114"/>
      <c r="J24" s="157"/>
      <c r="K24" s="114"/>
      <c r="L24" s="114"/>
      <c r="M24" s="114"/>
      <c r="N24" s="114"/>
      <c r="O24" s="159"/>
      <c r="P24" s="159"/>
      <c r="Q24" s="507">
        <v>43567</v>
      </c>
      <c r="R24" s="507"/>
      <c r="S24" s="114"/>
      <c r="T24" s="293"/>
      <c r="U24" s="293"/>
      <c r="V24" s="293"/>
      <c r="W24" s="293"/>
      <c r="X24" s="286"/>
      <c r="Y24" s="286"/>
      <c r="Z24" s="286"/>
      <c r="AA24" s="286"/>
      <c r="AB24" s="290"/>
      <c r="AC24" s="290"/>
    </row>
    <row r="25" spans="1:29" ht="28.5" customHeight="1">
      <c r="A25" s="153"/>
      <c r="B25" s="153"/>
      <c r="C25" s="114"/>
      <c r="D25" s="114"/>
      <c r="E25" s="121"/>
      <c r="F25" s="121"/>
      <c r="G25" s="114"/>
      <c r="H25" s="114"/>
      <c r="I25" s="114"/>
      <c r="J25" s="157"/>
      <c r="K25" s="114"/>
      <c r="L25" s="114"/>
      <c r="M25" s="114"/>
      <c r="N25" s="114"/>
      <c r="O25" s="164"/>
      <c r="P25" s="164"/>
      <c r="Q25" s="509" t="s">
        <v>23</v>
      </c>
      <c r="R25" s="509"/>
      <c r="S25" s="114"/>
      <c r="T25" s="288"/>
      <c r="U25" s="288"/>
      <c r="V25" s="288"/>
      <c r="W25" s="288"/>
      <c r="X25" s="289"/>
      <c r="Y25" s="289"/>
      <c r="Z25" s="289"/>
      <c r="AA25" s="289"/>
      <c r="AB25" s="290"/>
      <c r="AC25" s="290"/>
    </row>
    <row r="26" spans="1:29" ht="12.75">
      <c r="A26" s="153"/>
      <c r="B26" s="153"/>
      <c r="C26" s="114"/>
      <c r="D26" s="114"/>
      <c r="E26" s="121"/>
      <c r="F26" s="121"/>
      <c r="G26" s="166"/>
      <c r="H26" s="166"/>
      <c r="I26" s="166"/>
      <c r="J26" s="166"/>
      <c r="K26" s="166"/>
      <c r="L26" s="166"/>
      <c r="M26" s="114"/>
      <c r="N26" s="166"/>
      <c r="O26" s="114"/>
      <c r="P26" s="114"/>
      <c r="Q26" s="114"/>
      <c r="R26" s="114"/>
      <c r="S26" s="114"/>
      <c r="T26" s="290"/>
      <c r="U26" s="290"/>
      <c r="V26" s="290"/>
      <c r="W26" s="290"/>
      <c r="X26" s="290"/>
      <c r="Y26" s="290"/>
      <c r="Z26" s="290"/>
      <c r="AA26" s="290"/>
      <c r="AB26" s="290"/>
      <c r="AC26" s="290"/>
    </row>
    <row r="27" spans="1:29" ht="12.75">
      <c r="A27" s="153"/>
      <c r="B27" s="153"/>
      <c r="C27" s="114"/>
      <c r="D27" s="114"/>
      <c r="E27" s="121"/>
      <c r="F27" s="121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</row>
    <row r="28" spans="1:29" ht="12.75">
      <c r="A28" s="153"/>
      <c r="B28" s="153"/>
      <c r="C28" s="114"/>
      <c r="D28" s="114"/>
      <c r="E28" s="121"/>
      <c r="F28" s="121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290"/>
      <c r="U28" s="290"/>
      <c r="V28" s="290"/>
      <c r="W28" s="290"/>
      <c r="X28" s="290"/>
      <c r="Y28" s="290"/>
      <c r="Z28" s="290"/>
      <c r="AA28" s="290"/>
      <c r="AB28" s="290"/>
      <c r="AC28" s="290"/>
    </row>
    <row r="29" spans="1:29" ht="12.75">
      <c r="A29" s="153"/>
      <c r="B29" s="153"/>
      <c r="C29" s="114"/>
      <c r="D29" s="114"/>
      <c r="E29" s="121"/>
      <c r="F29" s="121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290"/>
      <c r="U29" s="290"/>
      <c r="V29" s="290"/>
      <c r="W29" s="290"/>
      <c r="X29" s="290"/>
      <c r="Y29" s="290"/>
      <c r="Z29" s="290"/>
      <c r="AA29" s="290"/>
      <c r="AB29" s="290"/>
      <c r="AC29" s="290"/>
    </row>
    <row r="30" spans="1:29" ht="12.75">
      <c r="A30" s="153"/>
      <c r="B30" s="153"/>
      <c r="C30" s="114"/>
      <c r="D30" s="114"/>
      <c r="E30" s="121"/>
      <c r="F30" s="121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</row>
    <row r="31" spans="1:29" ht="12.75">
      <c r="A31" s="153"/>
      <c r="B31" s="153"/>
      <c r="C31" s="114"/>
      <c r="D31" s="114"/>
      <c r="E31" s="121"/>
      <c r="F31" s="121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</row>
    <row r="32" spans="1:29" ht="12.75">
      <c r="A32" s="153"/>
      <c r="B32" s="153"/>
      <c r="C32" s="114"/>
      <c r="D32" s="114"/>
      <c r="E32" s="121"/>
      <c r="F32" s="121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</row>
    <row r="33" spans="1:29" ht="12.75">
      <c r="A33" s="153"/>
      <c r="B33" s="153"/>
      <c r="C33" s="114"/>
      <c r="D33" s="114"/>
      <c r="E33" s="121"/>
      <c r="F33" s="121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</row>
    <row r="34" spans="1:29" ht="12.75">
      <c r="A34" s="153"/>
      <c r="B34" s="153"/>
      <c r="C34" s="114"/>
      <c r="D34" s="114"/>
      <c r="E34" s="121"/>
      <c r="F34" s="121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</row>
    <row r="35" spans="1:29" ht="12.75">
      <c r="A35" s="153"/>
      <c r="B35" s="153"/>
      <c r="C35" s="114"/>
      <c r="D35" s="114"/>
      <c r="E35" s="121"/>
      <c r="F35" s="121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290"/>
      <c r="U35" s="290"/>
      <c r="V35" s="290"/>
      <c r="W35" s="290"/>
      <c r="X35" s="290"/>
      <c r="Y35" s="290"/>
      <c r="Z35" s="290"/>
      <c r="AA35" s="290"/>
      <c r="AB35" s="290"/>
      <c r="AC35" s="290"/>
    </row>
    <row r="36" spans="1:29" ht="12.75">
      <c r="A36" s="153"/>
      <c r="B36" s="153"/>
      <c r="C36" s="114"/>
      <c r="D36" s="114"/>
      <c r="E36" s="121"/>
      <c r="F36" s="121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290"/>
      <c r="U36" s="290"/>
      <c r="V36" s="290"/>
      <c r="W36" s="290"/>
      <c r="X36" s="290"/>
      <c r="Y36" s="290"/>
      <c r="Z36" s="290"/>
      <c r="AA36" s="290"/>
      <c r="AB36" s="290"/>
      <c r="AC36" s="290"/>
    </row>
    <row r="37" spans="1:29" ht="12.75">
      <c r="A37" s="153"/>
      <c r="B37" s="153"/>
      <c r="C37" s="114"/>
      <c r="D37" s="114"/>
      <c r="E37" s="121"/>
      <c r="F37" s="121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</row>
    <row r="38" spans="1:29" ht="12.75">
      <c r="A38" s="153"/>
      <c r="B38" s="153"/>
      <c r="C38" s="114"/>
      <c r="D38" s="114"/>
      <c r="E38" s="121"/>
      <c r="F38" s="121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</row>
  </sheetData>
  <sheetProtection sheet="1" objects="1" scenarios="1"/>
  <mergeCells count="39">
    <mergeCell ref="F3:L3"/>
    <mergeCell ref="U13:AA13"/>
    <mergeCell ref="U14:U15"/>
    <mergeCell ref="P12:P14"/>
    <mergeCell ref="S11:S14"/>
    <mergeCell ref="F7:L7"/>
    <mergeCell ref="F5:L5"/>
    <mergeCell ref="F6:L6"/>
    <mergeCell ref="M13:M14"/>
    <mergeCell ref="L13:L14"/>
    <mergeCell ref="Q25:R25"/>
    <mergeCell ref="Q24:R24"/>
    <mergeCell ref="N20:O20"/>
    <mergeCell ref="Q20:R20"/>
    <mergeCell ref="N22:O22"/>
    <mergeCell ref="Q21:R21"/>
    <mergeCell ref="Q22:R22"/>
    <mergeCell ref="Q23:R23"/>
    <mergeCell ref="F4:L4"/>
    <mergeCell ref="N11:P11"/>
    <mergeCell ref="I11:I14"/>
    <mergeCell ref="L12:M12"/>
    <mergeCell ref="F11:F14"/>
    <mergeCell ref="G11:G14"/>
    <mergeCell ref="K11:M11"/>
    <mergeCell ref="H11:H14"/>
    <mergeCell ref="A11:A14"/>
    <mergeCell ref="B11:B14"/>
    <mergeCell ref="C11:C14"/>
    <mergeCell ref="D11:D14"/>
    <mergeCell ref="J11:J14"/>
    <mergeCell ref="K12:K14"/>
    <mergeCell ref="E11:E14"/>
    <mergeCell ref="V14:AA14"/>
    <mergeCell ref="O13:O14"/>
    <mergeCell ref="N13:N14"/>
    <mergeCell ref="R12:R14"/>
    <mergeCell ref="Q12:Q14"/>
    <mergeCell ref="N12:O12"/>
  </mergeCells>
  <dataValidations count="5">
    <dataValidation errorStyle="information" allowBlank="1" prompt="выберите год" errorTitle="ОШИБКА!" error="Воспользуйтесь выпадающим списком" sqref="I8"/>
    <dataValidation allowBlank="1" prompt="выберите месяц" errorTitle="ОШИБКА!" error="Воспользуйтесь выпадающим списком" sqref="H8"/>
    <dataValidation allowBlank="1" prompt="Выберите наименование организации" errorTitle="ОШИБКА!" error="Воспользуйтесь выпадающим списком" sqref="F3 N3:O3"/>
    <dataValidation allowBlank="1" prompt="Выберите или введите наименование лесничества" sqref="F5 N5:O5"/>
    <dataValidation type="list" allowBlank="1" showInputMessage="1" showErrorMessage="1" prompt="выберите из списка" errorTitle="ОШИБКА!" error="Воспользуйтесь выпадающим списком" sqref="F17:F18">
      <formula1>ВидыИспользования</formula1>
    </dataValidation>
  </dataValidations>
  <printOptions horizontalCentered="1"/>
  <pageMargins left="0.3937007874015748" right="0.3937007874015748" top="0.3937007874015748" bottom="0.3937007874015748" header="0.2362204724409449" footer="0.15748031496062992"/>
  <pageSetup fitToHeight="0" fitToWidth="1" horizontalDpi="600" verticalDpi="600" orientation="landscape" paperSize="9" scale="52" r:id="rId2"/>
  <colBreaks count="2" manualBreakCount="2">
    <brk id="13" min="2" max="22" man="1"/>
    <brk id="20" min="2" max="2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I179"/>
  <sheetViews>
    <sheetView showZeros="0" zoomScaleSheetLayoutView="100" zoomScalePageLayoutView="0" workbookViewId="0" topLeftCell="A160">
      <selection activeCell="B182" sqref="B182"/>
    </sheetView>
  </sheetViews>
  <sheetFormatPr defaultColWidth="9.140625" defaultRowHeight="15"/>
  <cols>
    <col min="1" max="1" width="8.28125" style="109" bestFit="1" customWidth="1"/>
    <col min="2" max="2" width="72.8515625" style="106" customWidth="1"/>
    <col min="3" max="3" width="11.57421875" style="109" customWidth="1"/>
    <col min="4" max="4" width="8.57421875" style="109" bestFit="1" customWidth="1"/>
    <col min="5" max="5" width="18.00390625" style="110" customWidth="1"/>
    <col min="6" max="6" width="9.140625" style="106" customWidth="1"/>
    <col min="7" max="7" width="39.140625" style="106" bestFit="1" customWidth="1"/>
    <col min="8" max="8" width="17.28125" style="106" customWidth="1"/>
    <col min="9" max="16384" width="9.140625" style="106" customWidth="1"/>
  </cols>
  <sheetData>
    <row r="1" spans="1:9" ht="15">
      <c r="A1" s="319" t="s">
        <v>276</v>
      </c>
      <c r="B1" s="320" t="s">
        <v>14</v>
      </c>
      <c r="C1" s="117" t="str">
        <f>Настройки!C1</f>
        <v>007</v>
      </c>
      <c r="D1" s="117">
        <f>Настройки!D1</f>
        <v>0</v>
      </c>
      <c r="E1" s="321"/>
      <c r="F1" s="322"/>
      <c r="G1" s="322"/>
      <c r="H1" s="322"/>
      <c r="I1" s="322"/>
    </row>
    <row r="2" spans="1:9" ht="12.75">
      <c r="A2" s="323"/>
      <c r="B2" s="323"/>
      <c r="C2" s="324"/>
      <c r="D2" s="324"/>
      <c r="E2" s="323"/>
      <c r="F2" s="325"/>
      <c r="G2" s="325"/>
      <c r="H2" s="325"/>
      <c r="I2" s="325"/>
    </row>
    <row r="3" spans="1:9" ht="15.75">
      <c r="A3" s="326"/>
      <c r="B3" s="517" t="str">
        <f>Настройки!B5</f>
        <v>Новгородская обл. Министерство ПРЛХиЭ</v>
      </c>
      <c r="C3" s="517"/>
      <c r="D3" s="517"/>
      <c r="E3" s="517"/>
      <c r="F3" s="327"/>
      <c r="G3" s="327"/>
      <c r="H3" s="327"/>
      <c r="I3" s="322"/>
    </row>
    <row r="4" spans="1:9" ht="12.75">
      <c r="A4" s="326"/>
      <c r="B4" s="518" t="s">
        <v>277</v>
      </c>
      <c r="C4" s="518"/>
      <c r="D4" s="518"/>
      <c r="E4" s="518"/>
      <c r="F4" s="327"/>
      <c r="G4" s="327"/>
      <c r="H4" s="327"/>
      <c r="I4" s="322"/>
    </row>
    <row r="5" spans="1:9" ht="15.75">
      <c r="A5" s="326"/>
      <c r="B5" s="519">
        <f>Настройки!B7</f>
        <v>0</v>
      </c>
      <c r="C5" s="519"/>
      <c r="D5" s="519"/>
      <c r="E5" s="519"/>
      <c r="F5" s="327"/>
      <c r="G5" s="327"/>
      <c r="H5" s="327"/>
      <c r="I5" s="322"/>
    </row>
    <row r="6" spans="1:9" ht="12.75">
      <c r="A6" s="326"/>
      <c r="B6" s="520" t="s">
        <v>443</v>
      </c>
      <c r="C6" s="518"/>
      <c r="D6" s="518"/>
      <c r="E6" s="518"/>
      <c r="F6" s="327"/>
      <c r="G6" s="327"/>
      <c r="H6" s="327"/>
      <c r="I6" s="322"/>
    </row>
    <row r="7" spans="1:9" ht="15.75">
      <c r="A7" s="328"/>
      <c r="B7" s="328"/>
      <c r="C7" s="328"/>
      <c r="D7" s="328"/>
      <c r="E7" s="328"/>
      <c r="F7" s="329"/>
      <c r="G7" s="329"/>
      <c r="H7" s="329"/>
      <c r="I7" s="329"/>
    </row>
    <row r="8" spans="1:9" ht="34.5" customHeight="1">
      <c r="A8" s="524" t="s">
        <v>442</v>
      </c>
      <c r="B8" s="524"/>
      <c r="C8" s="524"/>
      <c r="D8" s="524"/>
      <c r="E8" s="524"/>
      <c r="F8" s="329"/>
      <c r="G8" s="329"/>
      <c r="H8" s="329"/>
      <c r="I8" s="329"/>
    </row>
    <row r="9" spans="1:9" ht="15.75">
      <c r="A9" s="330"/>
      <c r="B9" s="331" t="str">
        <f>"за  "&amp;Настройки!C12&amp;"  "&amp;Настройки!D12&amp;"  года"</f>
        <v>за  март  2019  года</v>
      </c>
      <c r="C9" s="322"/>
      <c r="D9" s="322"/>
      <c r="E9" s="322"/>
      <c r="F9" s="322"/>
      <c r="G9" s="329"/>
      <c r="H9" s="329"/>
      <c r="I9" s="329"/>
    </row>
    <row r="10" spans="1:9" ht="7.5" customHeight="1">
      <c r="A10" s="330"/>
      <c r="B10" s="121"/>
      <c r="C10" s="322"/>
      <c r="D10" s="322"/>
      <c r="E10" s="322"/>
      <c r="F10" s="322"/>
      <c r="G10" s="329"/>
      <c r="H10" s="329"/>
      <c r="I10" s="329"/>
    </row>
    <row r="11" spans="1:9" ht="15.75">
      <c r="A11" s="326"/>
      <c r="B11" s="322"/>
      <c r="C11" s="322"/>
      <c r="D11" s="322"/>
      <c r="E11" s="332" t="s">
        <v>444</v>
      </c>
      <c r="F11" s="333"/>
      <c r="G11" s="333"/>
      <c r="H11" s="334"/>
      <c r="I11" s="322"/>
    </row>
    <row r="12" spans="1:9" ht="12.75">
      <c r="A12" s="521" t="s">
        <v>278</v>
      </c>
      <c r="B12" s="522" t="s">
        <v>279</v>
      </c>
      <c r="C12" s="523" t="s">
        <v>280</v>
      </c>
      <c r="D12" s="523" t="s">
        <v>281</v>
      </c>
      <c r="E12" s="522" t="s">
        <v>68</v>
      </c>
      <c r="F12" s="322"/>
      <c r="G12" s="322"/>
      <c r="H12" s="136">
        <f>COUNTIF(H15:H19,"&lt;&gt;0")</f>
        <v>0</v>
      </c>
      <c r="I12" s="322"/>
    </row>
    <row r="13" spans="1:9" ht="15.75">
      <c r="A13" s="521"/>
      <c r="B13" s="522"/>
      <c r="C13" s="523"/>
      <c r="D13" s="523"/>
      <c r="E13" s="522"/>
      <c r="F13" s="322"/>
      <c r="G13" s="525" t="s">
        <v>103</v>
      </c>
      <c r="H13" s="525"/>
      <c r="I13" s="322"/>
    </row>
    <row r="14" spans="1:9" ht="13.5" customHeight="1">
      <c r="A14" s="335" t="s">
        <v>16</v>
      </c>
      <c r="B14" s="335" t="s">
        <v>448</v>
      </c>
      <c r="C14" s="335" t="s">
        <v>18</v>
      </c>
      <c r="D14" s="335" t="s">
        <v>194</v>
      </c>
      <c r="E14" s="335">
        <v>1</v>
      </c>
      <c r="F14" s="322"/>
      <c r="G14" s="336" t="s">
        <v>282</v>
      </c>
      <c r="H14" s="336" t="s">
        <v>283</v>
      </c>
      <c r="I14" s="322"/>
    </row>
    <row r="15" spans="1:9" ht="12.75">
      <c r="A15" s="337"/>
      <c r="B15" s="338" t="s">
        <v>284</v>
      </c>
      <c r="C15" s="339" t="s">
        <v>285</v>
      </c>
      <c r="D15" s="339">
        <v>10000</v>
      </c>
      <c r="E15" s="340">
        <f>E16+E19+E20+E21</f>
        <v>178438.06000000003</v>
      </c>
      <c r="F15" s="322"/>
      <c r="G15" s="341" t="s">
        <v>286</v>
      </c>
      <c r="H15" s="342">
        <f>IF(E27&gt;=E29,0,E29-E27)</f>
        <v>0</v>
      </c>
      <c r="I15" s="322"/>
    </row>
    <row r="16" spans="1:9" ht="25.5">
      <c r="A16" s="343"/>
      <c r="B16" s="344" t="s">
        <v>287</v>
      </c>
      <c r="C16" s="339" t="s">
        <v>285</v>
      </c>
      <c r="D16" s="339">
        <v>10010</v>
      </c>
      <c r="E16" s="340">
        <f>E17+E18</f>
        <v>161740.1</v>
      </c>
      <c r="F16" s="322"/>
      <c r="G16" s="341" t="s">
        <v>288</v>
      </c>
      <c r="H16" s="342">
        <f>IF(E28&gt;=E30,0,E30-E28)</f>
        <v>0</v>
      </c>
      <c r="I16" s="322"/>
    </row>
    <row r="17" spans="1:9" ht="25.5">
      <c r="A17" s="526"/>
      <c r="B17" s="344" t="s">
        <v>289</v>
      </c>
      <c r="C17" s="339" t="s">
        <v>285</v>
      </c>
      <c r="D17" s="339">
        <v>10011</v>
      </c>
      <c r="E17" s="403">
        <v>5198.7</v>
      </c>
      <c r="F17" s="322"/>
      <c r="G17" s="341" t="s">
        <v>290</v>
      </c>
      <c r="H17" s="342">
        <f>IF(E141&gt;=E143,0,E143-E141)</f>
        <v>0</v>
      </c>
      <c r="I17" s="322"/>
    </row>
    <row r="18" spans="1:9" ht="12.75">
      <c r="A18" s="526"/>
      <c r="B18" s="345" t="s">
        <v>291</v>
      </c>
      <c r="C18" s="339" t="s">
        <v>285</v>
      </c>
      <c r="D18" s="339">
        <v>10012</v>
      </c>
      <c r="E18" s="403">
        <v>156541.4</v>
      </c>
      <c r="F18" s="322"/>
      <c r="G18" s="341" t="s">
        <v>292</v>
      </c>
      <c r="H18" s="342">
        <f>IF(E142&gt;=E144,0,E144-E142)</f>
        <v>0</v>
      </c>
      <c r="I18" s="322"/>
    </row>
    <row r="19" spans="1:9" ht="12.75">
      <c r="A19" s="343"/>
      <c r="B19" s="346" t="s">
        <v>293</v>
      </c>
      <c r="C19" s="339" t="s">
        <v>285</v>
      </c>
      <c r="D19" s="339">
        <v>10020</v>
      </c>
      <c r="E19" s="403">
        <v>1541</v>
      </c>
      <c r="F19" s="322"/>
      <c r="G19" s="341" t="s">
        <v>294</v>
      </c>
      <c r="H19" s="342">
        <f>IF(E161&gt;=E162,0,E162-E161)</f>
        <v>0</v>
      </c>
      <c r="I19" s="322"/>
    </row>
    <row r="20" spans="1:9" ht="25.5">
      <c r="A20" s="343"/>
      <c r="B20" s="347" t="s">
        <v>295</v>
      </c>
      <c r="C20" s="339" t="s">
        <v>285</v>
      </c>
      <c r="D20" s="339">
        <v>10030</v>
      </c>
      <c r="E20" s="403">
        <f>'17-ОИП'!L27</f>
        <v>14352.2</v>
      </c>
      <c r="F20" s="322"/>
      <c r="G20" s="348"/>
      <c r="H20" s="136">
        <f>COUNTIF(H23:H28,"&lt;&gt;0")</f>
        <v>0</v>
      </c>
      <c r="I20" s="322"/>
    </row>
    <row r="21" spans="1:9" ht="15.75" customHeight="1">
      <c r="A21" s="343"/>
      <c r="B21" s="346" t="s">
        <v>296</v>
      </c>
      <c r="C21" s="339" t="s">
        <v>285</v>
      </c>
      <c r="D21" s="339">
        <v>10040</v>
      </c>
      <c r="E21" s="403">
        <f>'17-ОИП'!L25+'17-ОИП'!L24</f>
        <v>804.76</v>
      </c>
      <c r="F21" s="322"/>
      <c r="G21" s="528" t="s">
        <v>494</v>
      </c>
      <c r="H21" s="529"/>
      <c r="I21" s="322"/>
    </row>
    <row r="22" spans="1:9" ht="12.75">
      <c r="A22" s="521" t="s">
        <v>297</v>
      </c>
      <c r="B22" s="527" t="s">
        <v>298</v>
      </c>
      <c r="C22" s="339" t="s">
        <v>299</v>
      </c>
      <c r="D22" s="339">
        <v>11010</v>
      </c>
      <c r="E22" s="403">
        <v>89</v>
      </c>
      <c r="F22" s="322"/>
      <c r="G22" s="350" t="s">
        <v>459</v>
      </c>
      <c r="H22" s="350" t="s">
        <v>283</v>
      </c>
      <c r="I22" s="322"/>
    </row>
    <row r="23" spans="1:9" ht="12.75">
      <c r="A23" s="521"/>
      <c r="B23" s="527"/>
      <c r="C23" s="339" t="s">
        <v>285</v>
      </c>
      <c r="D23" s="339">
        <v>11020</v>
      </c>
      <c r="E23" s="403">
        <v>8150.4</v>
      </c>
      <c r="F23" s="322"/>
      <c r="G23" s="351" t="s">
        <v>460</v>
      </c>
      <c r="H23" s="352">
        <f>E15-'17-ОИП'!L19</f>
        <v>0</v>
      </c>
      <c r="I23" s="322"/>
    </row>
    <row r="24" spans="1:9" ht="12.75">
      <c r="A24" s="521" t="s">
        <v>300</v>
      </c>
      <c r="B24" s="527" t="s">
        <v>450</v>
      </c>
      <c r="C24" s="339" t="s">
        <v>299</v>
      </c>
      <c r="D24" s="339">
        <v>12010</v>
      </c>
      <c r="E24" s="403">
        <v>43</v>
      </c>
      <c r="F24" s="322"/>
      <c r="G24" s="351" t="s">
        <v>462</v>
      </c>
      <c r="H24" s="352">
        <f>E16-'17-ОИП'!L21</f>
        <v>0</v>
      </c>
      <c r="I24" s="322"/>
    </row>
    <row r="25" spans="1:9" ht="12.75">
      <c r="A25" s="521"/>
      <c r="B25" s="527"/>
      <c r="C25" s="339" t="s">
        <v>285</v>
      </c>
      <c r="D25" s="339">
        <v>12020</v>
      </c>
      <c r="E25" s="403">
        <v>5280.3</v>
      </c>
      <c r="F25" s="322"/>
      <c r="G25" s="351" t="s">
        <v>461</v>
      </c>
      <c r="H25" s="352">
        <f>E19-'17-ОИП'!L20</f>
        <v>0</v>
      </c>
      <c r="I25" s="322"/>
    </row>
    <row r="26" spans="1:9" ht="25.5">
      <c r="A26" s="353" t="s">
        <v>301</v>
      </c>
      <c r="B26" s="354" t="s">
        <v>451</v>
      </c>
      <c r="C26" s="339" t="s">
        <v>299</v>
      </c>
      <c r="D26" s="339">
        <v>13010</v>
      </c>
      <c r="E26" s="403">
        <v>1</v>
      </c>
      <c r="F26" s="322"/>
      <c r="G26" s="351" t="s">
        <v>463</v>
      </c>
      <c r="H26" s="352">
        <f>E20-'17-ОИП'!L27</f>
        <v>0</v>
      </c>
      <c r="I26" s="322"/>
    </row>
    <row r="27" spans="1:9" ht="12.75">
      <c r="A27" s="521" t="s">
        <v>302</v>
      </c>
      <c r="B27" s="527" t="s">
        <v>303</v>
      </c>
      <c r="C27" s="339" t="s">
        <v>299</v>
      </c>
      <c r="D27" s="339">
        <v>14010</v>
      </c>
      <c r="E27" s="403">
        <v>2</v>
      </c>
      <c r="F27" s="322"/>
      <c r="G27" s="351" t="s">
        <v>464</v>
      </c>
      <c r="H27" s="352">
        <f>E21-('17-ОИП'!L24+'17-ОИП'!L25+'17-ОИП'!L26)</f>
        <v>0</v>
      </c>
      <c r="I27" s="322"/>
    </row>
    <row r="28" spans="1:9" ht="12.75">
      <c r="A28" s="521"/>
      <c r="B28" s="527"/>
      <c r="C28" s="339" t="s">
        <v>285</v>
      </c>
      <c r="D28" s="339">
        <v>14020</v>
      </c>
      <c r="E28" s="403">
        <v>39.8</v>
      </c>
      <c r="F28" s="322"/>
      <c r="G28" s="351" t="s">
        <v>465</v>
      </c>
      <c r="H28" s="352">
        <f>E161-'17-ОИП'!Q19</f>
        <v>0</v>
      </c>
      <c r="I28" s="322"/>
    </row>
    <row r="29" spans="1:9" ht="12.75">
      <c r="A29" s="526" t="s">
        <v>304</v>
      </c>
      <c r="B29" s="530" t="s">
        <v>305</v>
      </c>
      <c r="C29" s="339" t="s">
        <v>299</v>
      </c>
      <c r="D29" s="339">
        <v>14021</v>
      </c>
      <c r="E29" s="403">
        <v>1</v>
      </c>
      <c r="F29" s="322"/>
      <c r="G29" s="322"/>
      <c r="H29" s="322"/>
      <c r="I29" s="322"/>
    </row>
    <row r="30" spans="1:9" ht="12.75">
      <c r="A30" s="526"/>
      <c r="B30" s="530"/>
      <c r="C30" s="339" t="s">
        <v>285</v>
      </c>
      <c r="D30" s="339">
        <v>14022</v>
      </c>
      <c r="E30" s="403">
        <v>10</v>
      </c>
      <c r="F30" s="322"/>
      <c r="G30" s="322"/>
      <c r="H30" s="322"/>
      <c r="I30" s="322"/>
    </row>
    <row r="31" spans="1:9" ht="38.25">
      <c r="A31" s="353" t="s">
        <v>306</v>
      </c>
      <c r="B31" s="354" t="s">
        <v>452</v>
      </c>
      <c r="C31" s="339" t="s">
        <v>307</v>
      </c>
      <c r="D31" s="355">
        <v>15010</v>
      </c>
      <c r="E31" s="403">
        <v>1</v>
      </c>
      <c r="F31" s="322"/>
      <c r="G31" s="322"/>
      <c r="H31" s="322"/>
      <c r="I31" s="322"/>
    </row>
    <row r="32" spans="1:9" ht="25.5">
      <c r="A32" s="353" t="s">
        <v>308</v>
      </c>
      <c r="B32" s="356" t="s">
        <v>309</v>
      </c>
      <c r="C32" s="355" t="s">
        <v>299</v>
      </c>
      <c r="D32" s="339">
        <v>16010</v>
      </c>
      <c r="E32" s="403"/>
      <c r="F32" s="322"/>
      <c r="G32" s="322"/>
      <c r="H32" s="322"/>
      <c r="I32" s="322"/>
    </row>
    <row r="33" spans="1:9" ht="12.75">
      <c r="A33" s="343" t="s">
        <v>310</v>
      </c>
      <c r="B33" s="345" t="s">
        <v>311</v>
      </c>
      <c r="C33" s="339" t="s">
        <v>285</v>
      </c>
      <c r="D33" s="339">
        <v>16020</v>
      </c>
      <c r="E33" s="403"/>
      <c r="F33" s="322"/>
      <c r="G33" s="322"/>
      <c r="H33" s="322"/>
      <c r="I33" s="322"/>
    </row>
    <row r="34" spans="1:9" ht="12.75">
      <c r="A34" s="521" t="s">
        <v>312</v>
      </c>
      <c r="B34" s="527" t="s">
        <v>453</v>
      </c>
      <c r="C34" s="339" t="s">
        <v>299</v>
      </c>
      <c r="D34" s="339">
        <v>17010</v>
      </c>
      <c r="E34" s="357">
        <f>E36+E38</f>
        <v>0</v>
      </c>
      <c r="F34" s="322"/>
      <c r="G34" s="322"/>
      <c r="H34" s="322"/>
      <c r="I34" s="322"/>
    </row>
    <row r="35" spans="1:9" ht="12.75">
      <c r="A35" s="521"/>
      <c r="B35" s="527"/>
      <c r="C35" s="339" t="s">
        <v>285</v>
      </c>
      <c r="D35" s="339">
        <v>17020</v>
      </c>
      <c r="E35" s="340">
        <f>E37+E39</f>
        <v>0</v>
      </c>
      <c r="F35" s="322"/>
      <c r="G35" s="322"/>
      <c r="H35" s="322"/>
      <c r="I35" s="322"/>
    </row>
    <row r="36" spans="1:9" ht="12.75">
      <c r="A36" s="526" t="s">
        <v>313</v>
      </c>
      <c r="B36" s="530" t="s">
        <v>314</v>
      </c>
      <c r="C36" s="339" t="s">
        <v>299</v>
      </c>
      <c r="D36" s="339">
        <v>17021</v>
      </c>
      <c r="E36" s="349">
        <v>0</v>
      </c>
      <c r="F36" s="322"/>
      <c r="G36" s="322"/>
      <c r="H36" s="322"/>
      <c r="I36" s="322"/>
    </row>
    <row r="37" spans="1:9" s="105" customFormat="1" ht="12.75">
      <c r="A37" s="526"/>
      <c r="B37" s="531"/>
      <c r="C37" s="339" t="s">
        <v>285</v>
      </c>
      <c r="D37" s="339">
        <v>17022</v>
      </c>
      <c r="E37" s="403">
        <v>0</v>
      </c>
      <c r="F37" s="322"/>
      <c r="G37" s="322"/>
      <c r="H37" s="322"/>
      <c r="I37" s="322"/>
    </row>
    <row r="38" spans="1:9" ht="12.75">
      <c r="A38" s="526" t="s">
        <v>315</v>
      </c>
      <c r="B38" s="532" t="s">
        <v>316</v>
      </c>
      <c r="C38" s="339" t="s">
        <v>299</v>
      </c>
      <c r="D38" s="339">
        <v>17023</v>
      </c>
      <c r="E38" s="349"/>
      <c r="F38" s="322"/>
      <c r="G38" s="322"/>
      <c r="H38" s="322"/>
      <c r="I38" s="322"/>
    </row>
    <row r="39" spans="1:9" ht="12.75">
      <c r="A39" s="526"/>
      <c r="B39" s="532"/>
      <c r="C39" s="339" t="s">
        <v>285</v>
      </c>
      <c r="D39" s="339">
        <v>17024</v>
      </c>
      <c r="E39" s="403"/>
      <c r="F39" s="322"/>
      <c r="G39" s="322"/>
      <c r="H39" s="322"/>
      <c r="I39" s="322"/>
    </row>
    <row r="40" spans="1:9" ht="12.75">
      <c r="A40" s="533" t="s">
        <v>317</v>
      </c>
      <c r="B40" s="535" t="s">
        <v>454</v>
      </c>
      <c r="C40" s="339" t="s">
        <v>299</v>
      </c>
      <c r="D40" s="339">
        <v>18010</v>
      </c>
      <c r="E40" s="357">
        <f>E42+E50</f>
        <v>9</v>
      </c>
      <c r="F40" s="322"/>
      <c r="G40" s="322"/>
      <c r="H40" s="322"/>
      <c r="I40" s="322"/>
    </row>
    <row r="41" spans="1:9" ht="17.25" customHeight="1">
      <c r="A41" s="534"/>
      <c r="B41" s="536"/>
      <c r="C41" s="339" t="s">
        <v>285</v>
      </c>
      <c r="D41" s="339">
        <v>18020</v>
      </c>
      <c r="E41" s="340">
        <f>E43+E51</f>
        <v>507.4</v>
      </c>
      <c r="F41" s="322"/>
      <c r="G41" s="322"/>
      <c r="H41" s="322"/>
      <c r="I41" s="322"/>
    </row>
    <row r="42" spans="1:9" ht="17.25" customHeight="1">
      <c r="A42" s="526" t="s">
        <v>318</v>
      </c>
      <c r="B42" s="537" t="s">
        <v>319</v>
      </c>
      <c r="C42" s="339" t="s">
        <v>299</v>
      </c>
      <c r="D42" s="339">
        <v>18030</v>
      </c>
      <c r="E42" s="357">
        <f>E44+E46+E48</f>
        <v>9</v>
      </c>
      <c r="F42" s="322"/>
      <c r="G42" s="322"/>
      <c r="H42" s="322"/>
      <c r="I42" s="322"/>
    </row>
    <row r="43" spans="1:9" ht="13.5" customHeight="1">
      <c r="A43" s="526"/>
      <c r="B43" s="537"/>
      <c r="C43" s="339" t="s">
        <v>285</v>
      </c>
      <c r="D43" s="339">
        <v>18031</v>
      </c>
      <c r="E43" s="358">
        <f>E45+E47+E49</f>
        <v>507.4</v>
      </c>
      <c r="F43" s="322"/>
      <c r="G43" s="322"/>
      <c r="H43" s="322"/>
      <c r="I43" s="322"/>
    </row>
    <row r="44" spans="1:9" ht="12.75">
      <c r="A44" s="538" t="s">
        <v>320</v>
      </c>
      <c r="B44" s="540" t="s">
        <v>321</v>
      </c>
      <c r="C44" s="359" t="s">
        <v>299</v>
      </c>
      <c r="D44" s="339">
        <v>18032</v>
      </c>
      <c r="E44" s="349">
        <v>2</v>
      </c>
      <c r="F44" s="322"/>
      <c r="G44" s="322"/>
      <c r="H44" s="322"/>
      <c r="I44" s="322"/>
    </row>
    <row r="45" spans="1:9" ht="15.75" customHeight="1">
      <c r="A45" s="539"/>
      <c r="B45" s="540"/>
      <c r="C45" s="339" t="s">
        <v>285</v>
      </c>
      <c r="D45" s="339">
        <v>18033</v>
      </c>
      <c r="E45" s="349">
        <v>0</v>
      </c>
      <c r="F45" s="322"/>
      <c r="G45" s="322"/>
      <c r="H45" s="322"/>
      <c r="I45" s="322"/>
    </row>
    <row r="46" spans="1:9" ht="12.75">
      <c r="A46" s="526" t="s">
        <v>322</v>
      </c>
      <c r="B46" s="541" t="s">
        <v>323</v>
      </c>
      <c r="C46" s="339" t="s">
        <v>299</v>
      </c>
      <c r="D46" s="339">
        <v>18034</v>
      </c>
      <c r="E46" s="349">
        <v>7</v>
      </c>
      <c r="F46" s="322"/>
      <c r="G46" s="322"/>
      <c r="H46" s="322"/>
      <c r="I46" s="322"/>
    </row>
    <row r="47" spans="1:9" ht="16.5" customHeight="1">
      <c r="A47" s="526"/>
      <c r="B47" s="542"/>
      <c r="C47" s="339" t="s">
        <v>285</v>
      </c>
      <c r="D47" s="339">
        <v>18035</v>
      </c>
      <c r="E47" s="349">
        <v>507.4</v>
      </c>
      <c r="F47" s="322"/>
      <c r="G47" s="322"/>
      <c r="H47" s="322"/>
      <c r="I47" s="322"/>
    </row>
    <row r="48" spans="1:9" ht="12.75">
      <c r="A48" s="526" t="s">
        <v>324</v>
      </c>
      <c r="B48" s="530" t="s">
        <v>325</v>
      </c>
      <c r="C48" s="339" t="s">
        <v>299</v>
      </c>
      <c r="D48" s="339">
        <v>18036</v>
      </c>
      <c r="E48" s="349"/>
      <c r="F48" s="322"/>
      <c r="G48" s="322"/>
      <c r="H48" s="322"/>
      <c r="I48" s="322"/>
    </row>
    <row r="49" spans="1:9" ht="12.75">
      <c r="A49" s="526"/>
      <c r="B49" s="530"/>
      <c r="C49" s="339" t="s">
        <v>285</v>
      </c>
      <c r="D49" s="339">
        <v>18037</v>
      </c>
      <c r="E49" s="349"/>
      <c r="F49" s="322"/>
      <c r="G49" s="322"/>
      <c r="H49" s="322"/>
      <c r="I49" s="322"/>
    </row>
    <row r="50" spans="1:9" ht="12.75">
      <c r="A50" s="526" t="s">
        <v>478</v>
      </c>
      <c r="B50" s="530" t="s">
        <v>326</v>
      </c>
      <c r="C50" s="339" t="s">
        <v>299</v>
      </c>
      <c r="D50" s="339">
        <v>18040</v>
      </c>
      <c r="E50" s="349">
        <v>0</v>
      </c>
      <c r="F50" s="322"/>
      <c r="G50" s="322"/>
      <c r="H50" s="322"/>
      <c r="I50" s="322"/>
    </row>
    <row r="51" spans="1:9" ht="12.75">
      <c r="A51" s="526"/>
      <c r="B51" s="530"/>
      <c r="C51" s="339" t="s">
        <v>285</v>
      </c>
      <c r="D51" s="339">
        <v>18041</v>
      </c>
      <c r="E51" s="349">
        <v>0</v>
      </c>
      <c r="F51" s="322"/>
      <c r="G51" s="322"/>
      <c r="H51" s="322"/>
      <c r="I51" s="322"/>
    </row>
    <row r="52" spans="1:9" ht="12.75">
      <c r="A52" s="533" t="s">
        <v>327</v>
      </c>
      <c r="B52" s="535" t="s">
        <v>455</v>
      </c>
      <c r="C52" s="339" t="s">
        <v>299</v>
      </c>
      <c r="D52" s="355">
        <v>19010</v>
      </c>
      <c r="E52" s="357">
        <f>E54+E75</f>
        <v>3</v>
      </c>
      <c r="F52" s="360"/>
      <c r="G52" s="322"/>
      <c r="H52" s="322"/>
      <c r="I52" s="322"/>
    </row>
    <row r="53" spans="1:9" ht="12.75">
      <c r="A53" s="539"/>
      <c r="B53" s="536"/>
      <c r="C53" s="339" t="s">
        <v>285</v>
      </c>
      <c r="D53" s="355">
        <v>19020</v>
      </c>
      <c r="E53" s="340">
        <f>E55+E76</f>
        <v>186.89999999999998</v>
      </c>
      <c r="F53" s="322"/>
      <c r="G53" s="322"/>
      <c r="H53" s="322"/>
      <c r="I53" s="322"/>
    </row>
    <row r="54" spans="1:9" ht="12.75">
      <c r="A54" s="543" t="s">
        <v>328</v>
      </c>
      <c r="B54" s="537" t="s">
        <v>329</v>
      </c>
      <c r="C54" s="339" t="s">
        <v>299</v>
      </c>
      <c r="D54" s="355">
        <v>19110</v>
      </c>
      <c r="E54" s="357">
        <f>E56+E57+E59+E61+E63+E65+E67+E69+E71+E73</f>
        <v>3</v>
      </c>
      <c r="F54" s="322"/>
      <c r="G54" s="322"/>
      <c r="H54" s="322"/>
      <c r="I54" s="322"/>
    </row>
    <row r="55" spans="1:9" ht="12.75">
      <c r="A55" s="543"/>
      <c r="B55" s="537"/>
      <c r="C55" s="339" t="s">
        <v>285</v>
      </c>
      <c r="D55" s="355">
        <v>19120</v>
      </c>
      <c r="E55" s="340">
        <f>E58+E60+E62+E64+E66+E68+E70+E72+E74</f>
        <v>186.89999999999998</v>
      </c>
      <c r="F55" s="322"/>
      <c r="G55" s="322"/>
      <c r="H55" s="322"/>
      <c r="I55" s="322"/>
    </row>
    <row r="56" spans="1:9" ht="12.75">
      <c r="A56" s="343" t="s">
        <v>330</v>
      </c>
      <c r="B56" s="338" t="s">
        <v>331</v>
      </c>
      <c r="C56" s="339" t="s">
        <v>299</v>
      </c>
      <c r="D56" s="355">
        <v>19121</v>
      </c>
      <c r="E56" s="349"/>
      <c r="F56" s="322"/>
      <c r="G56" s="322"/>
      <c r="H56" s="322"/>
      <c r="I56" s="322"/>
    </row>
    <row r="57" spans="1:9" ht="12" customHeight="1">
      <c r="A57" s="526" t="s">
        <v>332</v>
      </c>
      <c r="B57" s="530" t="s">
        <v>333</v>
      </c>
      <c r="C57" s="339" t="s">
        <v>299</v>
      </c>
      <c r="D57" s="339">
        <v>19122</v>
      </c>
      <c r="E57" s="349"/>
      <c r="F57" s="322"/>
      <c r="G57" s="322"/>
      <c r="H57" s="322"/>
      <c r="I57" s="322"/>
    </row>
    <row r="58" spans="1:9" ht="12.75">
      <c r="A58" s="526"/>
      <c r="B58" s="530"/>
      <c r="C58" s="339" t="s">
        <v>285</v>
      </c>
      <c r="D58" s="339">
        <v>19123</v>
      </c>
      <c r="E58" s="349"/>
      <c r="F58" s="322"/>
      <c r="G58" s="322"/>
      <c r="H58" s="322"/>
      <c r="I58" s="322"/>
    </row>
    <row r="59" spans="1:9" ht="12.75">
      <c r="A59" s="544" t="s">
        <v>334</v>
      </c>
      <c r="B59" s="545" t="s">
        <v>335</v>
      </c>
      <c r="C59" s="339" t="s">
        <v>299</v>
      </c>
      <c r="D59" s="339">
        <v>19124</v>
      </c>
      <c r="E59" s="349">
        <v>2</v>
      </c>
      <c r="F59" s="322"/>
      <c r="G59" s="322"/>
      <c r="H59" s="322"/>
      <c r="I59" s="322"/>
    </row>
    <row r="60" spans="1:9" ht="12.75">
      <c r="A60" s="539"/>
      <c r="B60" s="542"/>
      <c r="C60" s="339" t="s">
        <v>285</v>
      </c>
      <c r="D60" s="339">
        <v>19125</v>
      </c>
      <c r="E60" s="349">
        <v>140.7</v>
      </c>
      <c r="F60" s="322"/>
      <c r="G60" s="322"/>
      <c r="H60" s="322"/>
      <c r="I60" s="322"/>
    </row>
    <row r="61" spans="1:9" ht="12.75">
      <c r="A61" s="526" t="s">
        <v>336</v>
      </c>
      <c r="B61" s="530" t="s">
        <v>337</v>
      </c>
      <c r="C61" s="339" t="s">
        <v>299</v>
      </c>
      <c r="D61" s="339">
        <v>19126</v>
      </c>
      <c r="E61" s="349"/>
      <c r="F61" s="322"/>
      <c r="G61" s="322"/>
      <c r="H61" s="322"/>
      <c r="I61" s="322"/>
    </row>
    <row r="62" spans="1:9" ht="12.75">
      <c r="A62" s="526"/>
      <c r="B62" s="530"/>
      <c r="C62" s="339" t="s">
        <v>285</v>
      </c>
      <c r="D62" s="339">
        <v>19127</v>
      </c>
      <c r="E62" s="349"/>
      <c r="F62" s="322"/>
      <c r="G62" s="322"/>
      <c r="H62" s="322"/>
      <c r="I62" s="322"/>
    </row>
    <row r="63" spans="1:9" ht="12.75">
      <c r="A63" s="526" t="s">
        <v>338</v>
      </c>
      <c r="B63" s="530" t="s">
        <v>339</v>
      </c>
      <c r="C63" s="339" t="s">
        <v>299</v>
      </c>
      <c r="D63" s="339">
        <v>19128</v>
      </c>
      <c r="E63" s="349"/>
      <c r="F63" s="322"/>
      <c r="G63" s="322"/>
      <c r="H63" s="322"/>
      <c r="I63" s="322"/>
    </row>
    <row r="64" spans="1:9" ht="12.75">
      <c r="A64" s="526"/>
      <c r="B64" s="530"/>
      <c r="C64" s="339" t="s">
        <v>285</v>
      </c>
      <c r="D64" s="339">
        <v>19129</v>
      </c>
      <c r="E64" s="349"/>
      <c r="F64" s="322"/>
      <c r="G64" s="322"/>
      <c r="H64" s="322"/>
      <c r="I64" s="322"/>
    </row>
    <row r="65" spans="1:9" ht="12.75">
      <c r="A65" s="526" t="s">
        <v>340</v>
      </c>
      <c r="B65" s="530" t="s">
        <v>341</v>
      </c>
      <c r="C65" s="339" t="s">
        <v>299</v>
      </c>
      <c r="D65" s="339">
        <v>19130</v>
      </c>
      <c r="E65" s="349"/>
      <c r="F65" s="322"/>
      <c r="G65" s="322"/>
      <c r="H65" s="322"/>
      <c r="I65" s="322"/>
    </row>
    <row r="66" spans="1:9" ht="12.75">
      <c r="A66" s="526"/>
      <c r="B66" s="530"/>
      <c r="C66" s="339" t="s">
        <v>285</v>
      </c>
      <c r="D66" s="339">
        <v>19131</v>
      </c>
      <c r="E66" s="349">
        <v>0</v>
      </c>
      <c r="F66" s="322"/>
      <c r="G66" s="322"/>
      <c r="H66" s="322"/>
      <c r="I66" s="322"/>
    </row>
    <row r="67" spans="1:9" ht="12.75">
      <c r="A67" s="526" t="s">
        <v>342</v>
      </c>
      <c r="B67" s="530" t="s">
        <v>456</v>
      </c>
      <c r="C67" s="339" t="s">
        <v>299</v>
      </c>
      <c r="D67" s="339">
        <v>19132</v>
      </c>
      <c r="E67" s="349"/>
      <c r="F67" s="322"/>
      <c r="G67" s="322"/>
      <c r="H67" s="322"/>
      <c r="I67" s="322"/>
    </row>
    <row r="68" spans="1:9" ht="12.75">
      <c r="A68" s="526"/>
      <c r="B68" s="530"/>
      <c r="C68" s="339" t="s">
        <v>285</v>
      </c>
      <c r="D68" s="339">
        <v>19133</v>
      </c>
      <c r="E68" s="349"/>
      <c r="F68" s="322"/>
      <c r="G68" s="322"/>
      <c r="H68" s="322"/>
      <c r="I68" s="322"/>
    </row>
    <row r="69" spans="1:9" ht="12.75">
      <c r="A69" s="526" t="s">
        <v>343</v>
      </c>
      <c r="B69" s="530" t="s">
        <v>344</v>
      </c>
      <c r="C69" s="339" t="s">
        <v>299</v>
      </c>
      <c r="D69" s="339">
        <v>19134</v>
      </c>
      <c r="E69" s="349"/>
      <c r="F69" s="322"/>
      <c r="G69" s="322"/>
      <c r="H69" s="322"/>
      <c r="I69" s="322"/>
    </row>
    <row r="70" spans="1:9" ht="12.75">
      <c r="A70" s="526"/>
      <c r="B70" s="530"/>
      <c r="C70" s="339" t="s">
        <v>285</v>
      </c>
      <c r="D70" s="339">
        <v>19135</v>
      </c>
      <c r="E70" s="349"/>
      <c r="F70" s="322"/>
      <c r="G70" s="322"/>
      <c r="H70" s="322"/>
      <c r="I70" s="322"/>
    </row>
    <row r="71" spans="1:9" ht="12.75">
      <c r="A71" s="526" t="s">
        <v>345</v>
      </c>
      <c r="B71" s="530" t="s">
        <v>346</v>
      </c>
      <c r="C71" s="339" t="s">
        <v>299</v>
      </c>
      <c r="D71" s="339">
        <v>19136</v>
      </c>
      <c r="E71" s="349"/>
      <c r="F71" s="322"/>
      <c r="G71" s="322"/>
      <c r="H71" s="322"/>
      <c r="I71" s="322"/>
    </row>
    <row r="72" spans="1:9" ht="12.75">
      <c r="A72" s="526"/>
      <c r="B72" s="530"/>
      <c r="C72" s="339" t="s">
        <v>285</v>
      </c>
      <c r="D72" s="339">
        <v>19137</v>
      </c>
      <c r="E72" s="349"/>
      <c r="F72" s="322"/>
      <c r="G72" s="322"/>
      <c r="H72" s="322"/>
      <c r="I72" s="322"/>
    </row>
    <row r="73" spans="1:9" ht="12.75">
      <c r="A73" s="526" t="s">
        <v>347</v>
      </c>
      <c r="B73" s="530" t="s">
        <v>348</v>
      </c>
      <c r="C73" s="339" t="s">
        <v>299</v>
      </c>
      <c r="D73" s="339">
        <v>19138</v>
      </c>
      <c r="E73" s="349">
        <v>1</v>
      </c>
      <c r="F73" s="322"/>
      <c r="G73" s="322"/>
      <c r="H73" s="322"/>
      <c r="I73" s="322"/>
    </row>
    <row r="74" spans="1:9" ht="12.75">
      <c r="A74" s="526"/>
      <c r="B74" s="530"/>
      <c r="C74" s="339" t="s">
        <v>285</v>
      </c>
      <c r="D74" s="339">
        <v>19139</v>
      </c>
      <c r="E74" s="349">
        <v>46.2</v>
      </c>
      <c r="F74" s="322"/>
      <c r="G74" s="322"/>
      <c r="H74" s="322"/>
      <c r="I74" s="322"/>
    </row>
    <row r="75" spans="1:9" ht="12.75">
      <c r="A75" s="543" t="s">
        <v>349</v>
      </c>
      <c r="B75" s="530" t="s">
        <v>350</v>
      </c>
      <c r="C75" s="339" t="s">
        <v>299</v>
      </c>
      <c r="D75" s="339">
        <v>19210</v>
      </c>
      <c r="E75" s="357">
        <f>E77+E79+E81+E83+E85+E87</f>
        <v>0</v>
      </c>
      <c r="F75" s="322"/>
      <c r="G75" s="322"/>
      <c r="H75" s="322"/>
      <c r="I75" s="322"/>
    </row>
    <row r="76" spans="1:9" ht="12.75" customHeight="1">
      <c r="A76" s="543"/>
      <c r="B76" s="530"/>
      <c r="C76" s="339" t="s">
        <v>285</v>
      </c>
      <c r="D76" s="339">
        <v>19220</v>
      </c>
      <c r="E76" s="340">
        <f>E78+E80+E82+E84+E86+E88</f>
        <v>0</v>
      </c>
      <c r="F76" s="322"/>
      <c r="G76" s="322"/>
      <c r="H76" s="322"/>
      <c r="I76" s="322"/>
    </row>
    <row r="77" spans="1:9" ht="12.75" customHeight="1">
      <c r="A77" s="526" t="s">
        <v>351</v>
      </c>
      <c r="B77" s="530" t="s">
        <v>333</v>
      </c>
      <c r="C77" s="339" t="s">
        <v>299</v>
      </c>
      <c r="D77" s="339">
        <v>19221</v>
      </c>
      <c r="E77" s="349"/>
      <c r="F77" s="322"/>
      <c r="G77" s="322"/>
      <c r="H77" s="322"/>
      <c r="I77" s="322"/>
    </row>
    <row r="78" spans="1:9" ht="12.75" customHeight="1">
      <c r="A78" s="526"/>
      <c r="B78" s="530"/>
      <c r="C78" s="339" t="s">
        <v>285</v>
      </c>
      <c r="D78" s="339">
        <v>19222</v>
      </c>
      <c r="E78" s="402"/>
      <c r="F78" s="322"/>
      <c r="G78" s="322"/>
      <c r="H78" s="322"/>
      <c r="I78" s="322"/>
    </row>
    <row r="79" spans="1:9" ht="12.75">
      <c r="A79" s="526" t="s">
        <v>352</v>
      </c>
      <c r="B79" s="530" t="s">
        <v>353</v>
      </c>
      <c r="C79" s="339" t="s">
        <v>299</v>
      </c>
      <c r="D79" s="339">
        <v>19223</v>
      </c>
      <c r="E79" s="349"/>
      <c r="F79" s="322"/>
      <c r="G79" s="322"/>
      <c r="H79" s="322"/>
      <c r="I79" s="322"/>
    </row>
    <row r="80" spans="1:9" ht="12.75">
      <c r="A80" s="526"/>
      <c r="B80" s="530"/>
      <c r="C80" s="339" t="s">
        <v>285</v>
      </c>
      <c r="D80" s="339">
        <v>19224</v>
      </c>
      <c r="E80" s="403"/>
      <c r="F80" s="322"/>
      <c r="G80" s="322"/>
      <c r="H80" s="322"/>
      <c r="I80" s="322"/>
    </row>
    <row r="81" spans="1:9" ht="12.75">
      <c r="A81" s="526" t="s">
        <v>354</v>
      </c>
      <c r="B81" s="530" t="s">
        <v>339</v>
      </c>
      <c r="C81" s="339" t="s">
        <v>299</v>
      </c>
      <c r="D81" s="339">
        <v>19225</v>
      </c>
      <c r="E81" s="349"/>
      <c r="F81" s="322"/>
      <c r="G81" s="322"/>
      <c r="H81" s="322"/>
      <c r="I81" s="322"/>
    </row>
    <row r="82" spans="1:9" ht="12.75">
      <c r="A82" s="526"/>
      <c r="B82" s="530"/>
      <c r="C82" s="339" t="s">
        <v>285</v>
      </c>
      <c r="D82" s="339">
        <v>19226</v>
      </c>
      <c r="E82" s="402"/>
      <c r="F82" s="322"/>
      <c r="G82" s="322"/>
      <c r="H82" s="322"/>
      <c r="I82" s="322"/>
    </row>
    <row r="83" spans="1:9" ht="12.75">
      <c r="A83" s="526" t="s">
        <v>355</v>
      </c>
      <c r="B83" s="530" t="s">
        <v>346</v>
      </c>
      <c r="C83" s="339" t="s">
        <v>299</v>
      </c>
      <c r="D83" s="339">
        <v>19227</v>
      </c>
      <c r="E83" s="349"/>
      <c r="F83" s="322"/>
      <c r="G83" s="322"/>
      <c r="H83" s="322"/>
      <c r="I83" s="322"/>
    </row>
    <row r="84" spans="1:9" ht="13.5" customHeight="1">
      <c r="A84" s="526"/>
      <c r="B84" s="530"/>
      <c r="C84" s="339" t="s">
        <v>285</v>
      </c>
      <c r="D84" s="339">
        <v>19228</v>
      </c>
      <c r="E84" s="402"/>
      <c r="F84" s="322"/>
      <c r="G84" s="322"/>
      <c r="H84" s="322"/>
      <c r="I84" s="322"/>
    </row>
    <row r="85" spans="1:9" ht="12.75">
      <c r="A85" s="526" t="s">
        <v>474</v>
      </c>
      <c r="B85" s="556" t="s">
        <v>475</v>
      </c>
      <c r="C85" s="339" t="s">
        <v>299</v>
      </c>
      <c r="D85" s="399">
        <v>19229</v>
      </c>
      <c r="E85" s="349"/>
      <c r="F85" s="322"/>
      <c r="G85" s="322"/>
      <c r="H85" s="322"/>
      <c r="I85" s="322"/>
    </row>
    <row r="86" spans="1:9" ht="13.5" customHeight="1">
      <c r="A86" s="526"/>
      <c r="B86" s="556"/>
      <c r="C86" s="339" t="s">
        <v>285</v>
      </c>
      <c r="D86" s="399">
        <v>19230</v>
      </c>
      <c r="E86" s="402"/>
      <c r="F86" s="322"/>
      <c r="G86" s="322"/>
      <c r="H86" s="322"/>
      <c r="I86" s="322"/>
    </row>
    <row r="87" spans="1:9" ht="12.75">
      <c r="A87" s="526" t="s">
        <v>476</v>
      </c>
      <c r="B87" s="556" t="s">
        <v>477</v>
      </c>
      <c r="C87" s="339" t="s">
        <v>299</v>
      </c>
      <c r="D87" s="399">
        <v>19231</v>
      </c>
      <c r="E87" s="349"/>
      <c r="F87" s="322"/>
      <c r="G87" s="322"/>
      <c r="H87" s="322"/>
      <c r="I87" s="322"/>
    </row>
    <row r="88" spans="1:9" ht="13.5" customHeight="1">
      <c r="A88" s="526"/>
      <c r="B88" s="556"/>
      <c r="C88" s="339" t="s">
        <v>285</v>
      </c>
      <c r="D88" s="399">
        <v>19232</v>
      </c>
      <c r="E88" s="402"/>
      <c r="F88" s="322"/>
      <c r="G88" s="322"/>
      <c r="H88" s="322"/>
      <c r="I88" s="322"/>
    </row>
    <row r="89" spans="1:9" s="107" customFormat="1" ht="12.75">
      <c r="A89" s="523" t="s">
        <v>479</v>
      </c>
      <c r="B89" s="537" t="s">
        <v>356</v>
      </c>
      <c r="C89" s="339" t="s">
        <v>299</v>
      </c>
      <c r="D89" s="339">
        <v>20010</v>
      </c>
      <c r="E89" s="357">
        <f>E91+E93+E95+E97+E99</f>
        <v>118</v>
      </c>
      <c r="F89" s="361"/>
      <c r="G89" s="361"/>
      <c r="H89" s="361"/>
      <c r="I89" s="361"/>
    </row>
    <row r="90" spans="1:9" s="108" customFormat="1" ht="16.5" customHeight="1">
      <c r="A90" s="546"/>
      <c r="B90" s="537"/>
      <c r="C90" s="339" t="s">
        <v>285</v>
      </c>
      <c r="D90" s="339">
        <v>20020</v>
      </c>
      <c r="E90" s="340">
        <f>E92+E94+E96+E98+E100</f>
        <v>130495.7</v>
      </c>
      <c r="F90" s="362"/>
      <c r="G90" s="362"/>
      <c r="H90" s="362"/>
      <c r="I90" s="362"/>
    </row>
    <row r="91" spans="1:9" ht="12.75">
      <c r="A91" s="526" t="s">
        <v>357</v>
      </c>
      <c r="B91" s="541" t="s">
        <v>358</v>
      </c>
      <c r="C91" s="339" t="s">
        <v>299</v>
      </c>
      <c r="D91" s="339">
        <v>20021</v>
      </c>
      <c r="E91" s="349">
        <v>22</v>
      </c>
      <c r="F91" s="322"/>
      <c r="G91" s="322"/>
      <c r="H91" s="322"/>
      <c r="I91" s="322"/>
    </row>
    <row r="92" spans="1:9" ht="12.75">
      <c r="A92" s="526"/>
      <c r="B92" s="542"/>
      <c r="C92" s="339" t="s">
        <v>285</v>
      </c>
      <c r="D92" s="339">
        <v>20022</v>
      </c>
      <c r="E92" s="403">
        <v>4585.6</v>
      </c>
      <c r="F92" s="322"/>
      <c r="G92" s="322"/>
      <c r="H92" s="322"/>
      <c r="I92" s="322"/>
    </row>
    <row r="93" spans="1:9" ht="12.75">
      <c r="A93" s="526" t="s">
        <v>359</v>
      </c>
      <c r="B93" s="530" t="s">
        <v>360</v>
      </c>
      <c r="C93" s="339" t="s">
        <v>299</v>
      </c>
      <c r="D93" s="339">
        <v>20023</v>
      </c>
      <c r="E93" s="349">
        <v>6</v>
      </c>
      <c r="F93" s="322"/>
      <c r="G93" s="322"/>
      <c r="H93" s="322"/>
      <c r="I93" s="322"/>
    </row>
    <row r="94" spans="1:9" ht="12.75">
      <c r="A94" s="526"/>
      <c r="B94" s="530"/>
      <c r="C94" s="339" t="s">
        <v>285</v>
      </c>
      <c r="D94" s="339">
        <v>20024</v>
      </c>
      <c r="E94" s="403">
        <v>326.8</v>
      </c>
      <c r="F94" s="322"/>
      <c r="G94" s="322"/>
      <c r="H94" s="322"/>
      <c r="I94" s="322"/>
    </row>
    <row r="95" spans="1:9" ht="12.75">
      <c r="A95" s="526" t="s">
        <v>361</v>
      </c>
      <c r="B95" s="530" t="s">
        <v>362</v>
      </c>
      <c r="C95" s="339" t="s">
        <v>299</v>
      </c>
      <c r="D95" s="339">
        <v>20025</v>
      </c>
      <c r="E95" s="349">
        <v>90</v>
      </c>
      <c r="F95" s="322"/>
      <c r="G95" s="322"/>
      <c r="H95" s="322"/>
      <c r="I95" s="322"/>
    </row>
    <row r="96" spans="1:9" ht="12.75">
      <c r="A96" s="526"/>
      <c r="B96" s="530"/>
      <c r="C96" s="339" t="s">
        <v>285</v>
      </c>
      <c r="D96" s="339">
        <v>20026</v>
      </c>
      <c r="E96" s="403">
        <v>125583.3</v>
      </c>
      <c r="F96" s="322"/>
      <c r="G96" s="322"/>
      <c r="H96" s="322"/>
      <c r="I96" s="322"/>
    </row>
    <row r="97" spans="1:9" ht="12.75">
      <c r="A97" s="526" t="s">
        <v>363</v>
      </c>
      <c r="B97" s="547" t="s">
        <v>364</v>
      </c>
      <c r="C97" s="339" t="s">
        <v>299</v>
      </c>
      <c r="D97" s="339">
        <v>20027</v>
      </c>
      <c r="E97" s="349"/>
      <c r="F97" s="322"/>
      <c r="G97" s="322"/>
      <c r="H97" s="322"/>
      <c r="I97" s="322"/>
    </row>
    <row r="98" spans="1:9" ht="12.75">
      <c r="A98" s="526"/>
      <c r="B98" s="547"/>
      <c r="C98" s="339" t="s">
        <v>285</v>
      </c>
      <c r="D98" s="339">
        <v>20028</v>
      </c>
      <c r="E98" s="402"/>
      <c r="F98" s="322"/>
      <c r="G98" s="322"/>
      <c r="H98" s="322"/>
      <c r="I98" s="322"/>
    </row>
    <row r="99" spans="1:9" ht="12.75">
      <c r="A99" s="526" t="s">
        <v>365</v>
      </c>
      <c r="B99" s="530" t="s">
        <v>366</v>
      </c>
      <c r="C99" s="339" t="s">
        <v>299</v>
      </c>
      <c r="D99" s="339">
        <v>20029</v>
      </c>
      <c r="E99" s="349">
        <v>0</v>
      </c>
      <c r="F99" s="322"/>
      <c r="G99" s="322"/>
      <c r="H99" s="322"/>
      <c r="I99" s="322"/>
    </row>
    <row r="100" spans="1:9" ht="12.75">
      <c r="A100" s="526"/>
      <c r="B100" s="530"/>
      <c r="C100" s="339" t="s">
        <v>285</v>
      </c>
      <c r="D100" s="339">
        <v>20030</v>
      </c>
      <c r="E100" s="403">
        <v>0</v>
      </c>
      <c r="F100" s="322"/>
      <c r="G100" s="322"/>
      <c r="H100" s="322"/>
      <c r="I100" s="322"/>
    </row>
    <row r="101" spans="1:9" ht="12.75">
      <c r="A101" s="526" t="s">
        <v>367</v>
      </c>
      <c r="B101" s="548" t="s">
        <v>368</v>
      </c>
      <c r="C101" s="339" t="s">
        <v>299</v>
      </c>
      <c r="D101" s="339">
        <v>20031</v>
      </c>
      <c r="E101" s="349">
        <v>0</v>
      </c>
      <c r="F101" s="322"/>
      <c r="G101" s="322"/>
      <c r="H101" s="322"/>
      <c r="I101" s="322"/>
    </row>
    <row r="102" spans="1:9" ht="12.75">
      <c r="A102" s="526"/>
      <c r="B102" s="548"/>
      <c r="C102" s="339" t="s">
        <v>285</v>
      </c>
      <c r="D102" s="339">
        <v>20032</v>
      </c>
      <c r="E102" s="403">
        <v>0</v>
      </c>
      <c r="F102" s="322"/>
      <c r="G102" s="322"/>
      <c r="H102" s="322"/>
      <c r="I102" s="322"/>
    </row>
    <row r="103" spans="1:9" ht="12.75">
      <c r="A103" s="543" t="s">
        <v>369</v>
      </c>
      <c r="B103" s="530" t="s">
        <v>350</v>
      </c>
      <c r="C103" s="339" t="s">
        <v>299</v>
      </c>
      <c r="D103" s="339">
        <v>20110</v>
      </c>
      <c r="E103" s="357">
        <f>E105+E107+E109+E111+E113</f>
        <v>4</v>
      </c>
      <c r="F103" s="322"/>
      <c r="G103" s="322"/>
      <c r="H103" s="322"/>
      <c r="I103" s="322"/>
    </row>
    <row r="104" spans="1:9" ht="12.75">
      <c r="A104" s="543"/>
      <c r="B104" s="530"/>
      <c r="C104" s="339" t="s">
        <v>285</v>
      </c>
      <c r="D104" s="339">
        <v>20120</v>
      </c>
      <c r="E104" s="340">
        <f>E106+E108+E110+E112+E114</f>
        <v>1316.1000000000001</v>
      </c>
      <c r="F104" s="322"/>
      <c r="G104" s="322"/>
      <c r="H104" s="322"/>
      <c r="I104" s="322"/>
    </row>
    <row r="105" spans="1:9" ht="12.75">
      <c r="A105" s="526" t="s">
        <v>370</v>
      </c>
      <c r="B105" s="541" t="s">
        <v>371</v>
      </c>
      <c r="C105" s="339" t="s">
        <v>299</v>
      </c>
      <c r="D105" s="339">
        <v>20121</v>
      </c>
      <c r="E105" s="349">
        <v>2</v>
      </c>
      <c r="F105" s="322"/>
      <c r="G105" s="322"/>
      <c r="H105" s="322"/>
      <c r="I105" s="322"/>
    </row>
    <row r="106" spans="1:9" ht="12.75">
      <c r="A106" s="526"/>
      <c r="B106" s="549"/>
      <c r="C106" s="339" t="s">
        <v>285</v>
      </c>
      <c r="D106" s="339">
        <v>20122</v>
      </c>
      <c r="E106" s="403">
        <v>1095.9</v>
      </c>
      <c r="F106" s="322"/>
      <c r="G106" s="322"/>
      <c r="H106" s="322"/>
      <c r="I106" s="322"/>
    </row>
    <row r="107" spans="1:9" ht="12.75">
      <c r="A107" s="526" t="s">
        <v>372</v>
      </c>
      <c r="B107" s="530" t="s">
        <v>373</v>
      </c>
      <c r="C107" s="339" t="s">
        <v>299</v>
      </c>
      <c r="D107" s="339">
        <v>20123</v>
      </c>
      <c r="E107" s="349"/>
      <c r="F107" s="322"/>
      <c r="G107" s="322"/>
      <c r="H107" s="322"/>
      <c r="I107" s="322"/>
    </row>
    <row r="108" spans="1:9" ht="12.75">
      <c r="A108" s="526"/>
      <c r="B108" s="530"/>
      <c r="C108" s="339" t="s">
        <v>285</v>
      </c>
      <c r="D108" s="339">
        <v>20124</v>
      </c>
      <c r="E108" s="402"/>
      <c r="F108" s="322"/>
      <c r="G108" s="322"/>
      <c r="H108" s="322"/>
      <c r="I108" s="322"/>
    </row>
    <row r="109" spans="1:9" ht="12.75">
      <c r="A109" s="526" t="s">
        <v>374</v>
      </c>
      <c r="B109" s="530" t="s">
        <v>375</v>
      </c>
      <c r="C109" s="339" t="s">
        <v>299</v>
      </c>
      <c r="D109" s="339">
        <v>20125</v>
      </c>
      <c r="E109" s="349">
        <v>2</v>
      </c>
      <c r="F109" s="322"/>
      <c r="G109" s="322"/>
      <c r="H109" s="322"/>
      <c r="I109" s="322"/>
    </row>
    <row r="110" spans="1:9" ht="12.75">
      <c r="A110" s="526"/>
      <c r="B110" s="530"/>
      <c r="C110" s="339" t="s">
        <v>285</v>
      </c>
      <c r="D110" s="339">
        <v>20126</v>
      </c>
      <c r="E110" s="403">
        <v>220.2</v>
      </c>
      <c r="F110" s="322"/>
      <c r="G110" s="322"/>
      <c r="H110" s="322"/>
      <c r="I110" s="322"/>
    </row>
    <row r="111" spans="1:9" ht="12.75">
      <c r="A111" s="526" t="s">
        <v>376</v>
      </c>
      <c r="B111" s="547" t="s">
        <v>377</v>
      </c>
      <c r="C111" s="339" t="s">
        <v>299</v>
      </c>
      <c r="D111" s="339">
        <v>20127</v>
      </c>
      <c r="E111" s="349"/>
      <c r="F111" s="322"/>
      <c r="G111" s="322"/>
      <c r="H111" s="322"/>
      <c r="I111" s="322"/>
    </row>
    <row r="112" spans="1:9" ht="12.75">
      <c r="A112" s="526"/>
      <c r="B112" s="547"/>
      <c r="C112" s="339" t="s">
        <v>285</v>
      </c>
      <c r="D112" s="339">
        <v>20128</v>
      </c>
      <c r="E112" s="402"/>
      <c r="F112" s="322"/>
      <c r="G112" s="322"/>
      <c r="H112" s="322"/>
      <c r="I112" s="322"/>
    </row>
    <row r="113" spans="1:9" ht="12.75">
      <c r="A113" s="526" t="s">
        <v>378</v>
      </c>
      <c r="B113" s="530" t="s">
        <v>379</v>
      </c>
      <c r="C113" s="339" t="s">
        <v>299</v>
      </c>
      <c r="D113" s="339">
        <v>20129</v>
      </c>
      <c r="E113" s="349"/>
      <c r="F113" s="322"/>
      <c r="G113" s="322"/>
      <c r="H113" s="322"/>
      <c r="I113" s="322"/>
    </row>
    <row r="114" spans="1:9" ht="12.75">
      <c r="A114" s="526"/>
      <c r="B114" s="530"/>
      <c r="C114" s="339" t="s">
        <v>285</v>
      </c>
      <c r="D114" s="339">
        <v>20130</v>
      </c>
      <c r="E114" s="402"/>
      <c r="F114" s="322"/>
      <c r="G114" s="322"/>
      <c r="H114" s="322"/>
      <c r="I114" s="322"/>
    </row>
    <row r="115" spans="1:9" ht="12.75">
      <c r="A115" s="526" t="s">
        <v>380</v>
      </c>
      <c r="B115" s="548" t="s">
        <v>381</v>
      </c>
      <c r="C115" s="339" t="s">
        <v>299</v>
      </c>
      <c r="D115" s="339">
        <v>20131</v>
      </c>
      <c r="E115" s="349"/>
      <c r="F115" s="322"/>
      <c r="G115" s="322"/>
      <c r="H115" s="322"/>
      <c r="I115" s="322"/>
    </row>
    <row r="116" spans="1:9" ht="12.75">
      <c r="A116" s="526"/>
      <c r="B116" s="548"/>
      <c r="C116" s="339" t="s">
        <v>285</v>
      </c>
      <c r="D116" s="339">
        <v>20132</v>
      </c>
      <c r="E116" s="402"/>
      <c r="F116" s="322"/>
      <c r="G116" s="322"/>
      <c r="H116" s="322"/>
      <c r="I116" s="322"/>
    </row>
    <row r="117" spans="1:9" ht="12.75">
      <c r="A117" s="543" t="s">
        <v>382</v>
      </c>
      <c r="B117" s="550" t="s">
        <v>383</v>
      </c>
      <c r="C117" s="339" t="s">
        <v>299</v>
      </c>
      <c r="D117" s="339">
        <v>20210</v>
      </c>
      <c r="E117" s="357">
        <f>E119+E121+E123+E125+E127</f>
        <v>162</v>
      </c>
      <c r="F117" s="322"/>
      <c r="G117" s="322"/>
      <c r="H117" s="322"/>
      <c r="I117" s="322"/>
    </row>
    <row r="118" spans="1:9" ht="12.75">
      <c r="A118" s="543"/>
      <c r="B118" s="550"/>
      <c r="C118" s="339" t="s">
        <v>285</v>
      </c>
      <c r="D118" s="339">
        <v>20220</v>
      </c>
      <c r="E118" s="340">
        <f>E120+E122+E124+E126+E128</f>
        <v>9287.3</v>
      </c>
      <c r="F118" s="322"/>
      <c r="G118" s="322"/>
      <c r="H118" s="322"/>
      <c r="I118" s="322"/>
    </row>
    <row r="119" spans="1:9" ht="12.75">
      <c r="A119" s="526" t="s">
        <v>384</v>
      </c>
      <c r="B119" s="530" t="s">
        <v>385</v>
      </c>
      <c r="C119" s="339" t="s">
        <v>299</v>
      </c>
      <c r="D119" s="339">
        <v>20221</v>
      </c>
      <c r="E119" s="349">
        <v>50</v>
      </c>
      <c r="F119" s="322"/>
      <c r="G119" s="322"/>
      <c r="H119" s="322"/>
      <c r="I119" s="322"/>
    </row>
    <row r="120" spans="1:9" ht="12.75">
      <c r="A120" s="526"/>
      <c r="B120" s="531"/>
      <c r="C120" s="339" t="s">
        <v>285</v>
      </c>
      <c r="D120" s="339">
        <v>20222</v>
      </c>
      <c r="E120" s="403">
        <v>1847.2</v>
      </c>
      <c r="F120" s="322"/>
      <c r="G120" s="322"/>
      <c r="H120" s="322"/>
      <c r="I120" s="322"/>
    </row>
    <row r="121" spans="1:9" ht="12.75">
      <c r="A121" s="526" t="s">
        <v>386</v>
      </c>
      <c r="B121" s="551" t="s">
        <v>387</v>
      </c>
      <c r="C121" s="339" t="s">
        <v>299</v>
      </c>
      <c r="D121" s="339">
        <v>20223</v>
      </c>
      <c r="E121" s="349">
        <v>16</v>
      </c>
      <c r="F121" s="322"/>
      <c r="G121" s="322"/>
      <c r="H121" s="322"/>
      <c r="I121" s="322"/>
    </row>
    <row r="122" spans="1:9" ht="12.75">
      <c r="A122" s="526"/>
      <c r="B122" s="551"/>
      <c r="C122" s="339" t="s">
        <v>285</v>
      </c>
      <c r="D122" s="339">
        <v>20224</v>
      </c>
      <c r="E122" s="403">
        <v>735.6</v>
      </c>
      <c r="F122" s="322"/>
      <c r="G122" s="322"/>
      <c r="H122" s="322"/>
      <c r="I122" s="322"/>
    </row>
    <row r="123" spans="1:9" ht="12.75">
      <c r="A123" s="538" t="s">
        <v>388</v>
      </c>
      <c r="B123" s="530" t="s">
        <v>389</v>
      </c>
      <c r="C123" s="339" t="s">
        <v>299</v>
      </c>
      <c r="D123" s="339">
        <v>20225</v>
      </c>
      <c r="E123" s="349">
        <v>96</v>
      </c>
      <c r="F123" s="322"/>
      <c r="G123" s="322"/>
      <c r="H123" s="322"/>
      <c r="I123" s="322"/>
    </row>
    <row r="124" spans="1:9" ht="12.75">
      <c r="A124" s="539"/>
      <c r="B124" s="530"/>
      <c r="C124" s="339" t="s">
        <v>285</v>
      </c>
      <c r="D124" s="339">
        <v>20226</v>
      </c>
      <c r="E124" s="403">
        <v>6704.5</v>
      </c>
      <c r="F124" s="322"/>
      <c r="G124" s="322"/>
      <c r="H124" s="322"/>
      <c r="I124" s="322"/>
    </row>
    <row r="125" spans="1:9" ht="12.75">
      <c r="A125" s="538" t="s">
        <v>390</v>
      </c>
      <c r="B125" s="530" t="s">
        <v>391</v>
      </c>
      <c r="C125" s="339" t="s">
        <v>299</v>
      </c>
      <c r="D125" s="339">
        <v>20227</v>
      </c>
      <c r="E125" s="349"/>
      <c r="F125" s="322"/>
      <c r="G125" s="322"/>
      <c r="H125" s="322"/>
      <c r="I125" s="322"/>
    </row>
    <row r="126" spans="1:9" ht="12.75">
      <c r="A126" s="539"/>
      <c r="B126" s="530"/>
      <c r="C126" s="339" t="s">
        <v>285</v>
      </c>
      <c r="D126" s="339">
        <v>20228</v>
      </c>
      <c r="E126" s="402"/>
      <c r="F126" s="322"/>
      <c r="G126" s="322"/>
      <c r="H126" s="322"/>
      <c r="I126" s="322"/>
    </row>
    <row r="127" spans="1:9" ht="12.75">
      <c r="A127" s="538" t="s">
        <v>485</v>
      </c>
      <c r="B127" s="556" t="s">
        <v>486</v>
      </c>
      <c r="C127" s="339" t="s">
        <v>299</v>
      </c>
      <c r="D127" s="339">
        <v>20229</v>
      </c>
      <c r="E127" s="349"/>
      <c r="F127" s="322"/>
      <c r="G127" s="322"/>
      <c r="H127" s="322"/>
      <c r="I127" s="322"/>
    </row>
    <row r="128" spans="1:9" ht="12.75">
      <c r="A128" s="539"/>
      <c r="B128" s="556"/>
      <c r="C128" s="339" t="s">
        <v>487</v>
      </c>
      <c r="D128" s="339">
        <v>20230</v>
      </c>
      <c r="E128" s="402"/>
      <c r="F128" s="322"/>
      <c r="G128" s="322"/>
      <c r="H128" s="322"/>
      <c r="I128" s="322"/>
    </row>
    <row r="129" spans="1:9" ht="12.75">
      <c r="A129" s="538" t="s">
        <v>392</v>
      </c>
      <c r="B129" s="551" t="s">
        <v>368</v>
      </c>
      <c r="C129" s="339" t="s">
        <v>299</v>
      </c>
      <c r="D129" s="339">
        <v>20231</v>
      </c>
      <c r="E129" s="349">
        <v>12</v>
      </c>
      <c r="F129" s="322"/>
      <c r="G129" s="322"/>
      <c r="H129" s="322"/>
      <c r="I129" s="322"/>
    </row>
    <row r="130" spans="1:9" ht="12.75">
      <c r="A130" s="539"/>
      <c r="B130" s="551"/>
      <c r="C130" s="339" t="s">
        <v>285</v>
      </c>
      <c r="D130" s="339">
        <v>20232</v>
      </c>
      <c r="E130" s="403">
        <v>463.8</v>
      </c>
      <c r="F130" s="322"/>
      <c r="G130" s="322"/>
      <c r="H130" s="322"/>
      <c r="I130" s="322"/>
    </row>
    <row r="131" spans="1:9" ht="12.75">
      <c r="A131" s="363" t="s">
        <v>393</v>
      </c>
      <c r="B131" s="364" t="s">
        <v>394</v>
      </c>
      <c r="C131" s="339"/>
      <c r="D131" s="339">
        <v>21010</v>
      </c>
      <c r="E131" s="349">
        <v>1</v>
      </c>
      <c r="F131" s="360"/>
      <c r="G131" s="322"/>
      <c r="H131" s="322"/>
      <c r="I131" s="322"/>
    </row>
    <row r="132" spans="1:9" ht="25.5">
      <c r="A132" s="343" t="s">
        <v>480</v>
      </c>
      <c r="B132" s="365" t="s">
        <v>395</v>
      </c>
      <c r="C132" s="339" t="s">
        <v>299</v>
      </c>
      <c r="D132" s="339">
        <v>22010</v>
      </c>
      <c r="E132" s="357">
        <f>E133+E134</f>
        <v>1</v>
      </c>
      <c r="F132" s="322"/>
      <c r="G132" s="322"/>
      <c r="H132" s="322"/>
      <c r="I132" s="322"/>
    </row>
    <row r="133" spans="1:9" ht="25.5">
      <c r="A133" s="343" t="s">
        <v>396</v>
      </c>
      <c r="B133" s="344" t="s">
        <v>397</v>
      </c>
      <c r="C133" s="339" t="s">
        <v>299</v>
      </c>
      <c r="D133" s="339">
        <v>22011</v>
      </c>
      <c r="E133" s="349">
        <v>1</v>
      </c>
      <c r="F133" s="322"/>
      <c r="G133" s="322"/>
      <c r="H133" s="322"/>
      <c r="I133" s="322"/>
    </row>
    <row r="134" spans="1:9" ht="12.75">
      <c r="A134" s="343" t="s">
        <v>398</v>
      </c>
      <c r="B134" s="356" t="s">
        <v>399</v>
      </c>
      <c r="C134" s="339" t="s">
        <v>299</v>
      </c>
      <c r="D134" s="339">
        <v>22012</v>
      </c>
      <c r="E134" s="349"/>
      <c r="F134" s="322"/>
      <c r="G134" s="322"/>
      <c r="H134" s="322"/>
      <c r="I134" s="322"/>
    </row>
    <row r="135" spans="1:9" ht="25.5">
      <c r="A135" s="343" t="s">
        <v>481</v>
      </c>
      <c r="B135" s="366" t="s">
        <v>400</v>
      </c>
      <c r="C135" s="339" t="s">
        <v>299</v>
      </c>
      <c r="D135" s="339">
        <v>22020</v>
      </c>
      <c r="E135" s="357">
        <f>E136+E137</f>
        <v>0</v>
      </c>
      <c r="F135" s="322"/>
      <c r="G135" s="322"/>
      <c r="H135" s="322"/>
      <c r="I135" s="322"/>
    </row>
    <row r="136" spans="1:9" ht="25.5">
      <c r="A136" s="343" t="s">
        <v>401</v>
      </c>
      <c r="B136" s="344" t="s">
        <v>402</v>
      </c>
      <c r="C136" s="339" t="s">
        <v>299</v>
      </c>
      <c r="D136" s="339">
        <v>22021</v>
      </c>
      <c r="E136" s="349"/>
      <c r="F136" s="322"/>
      <c r="G136" s="322"/>
      <c r="H136" s="322"/>
      <c r="I136" s="322"/>
    </row>
    <row r="137" spans="1:9" ht="12.75">
      <c r="A137" s="343" t="s">
        <v>403</v>
      </c>
      <c r="B137" s="356" t="s">
        <v>404</v>
      </c>
      <c r="C137" s="339" t="s">
        <v>299</v>
      </c>
      <c r="D137" s="339">
        <v>22022</v>
      </c>
      <c r="E137" s="349"/>
      <c r="F137" s="322"/>
      <c r="G137" s="322"/>
      <c r="H137" s="322"/>
      <c r="I137" s="322"/>
    </row>
    <row r="138" spans="1:9" ht="12.75">
      <c r="A138" s="343" t="s">
        <v>405</v>
      </c>
      <c r="B138" s="367" t="s">
        <v>406</v>
      </c>
      <c r="C138" s="339" t="s">
        <v>299</v>
      </c>
      <c r="D138" s="339">
        <v>22030</v>
      </c>
      <c r="E138" s="357">
        <f>E139+E140</f>
        <v>0</v>
      </c>
      <c r="F138" s="322"/>
      <c r="G138" s="322"/>
      <c r="H138" s="322"/>
      <c r="I138" s="322"/>
    </row>
    <row r="139" spans="1:9" ht="25.5">
      <c r="A139" s="343" t="s">
        <v>407</v>
      </c>
      <c r="B139" s="344" t="s">
        <v>408</v>
      </c>
      <c r="C139" s="339" t="s">
        <v>299</v>
      </c>
      <c r="D139" s="339">
        <v>22031</v>
      </c>
      <c r="E139" s="349"/>
      <c r="F139" s="322"/>
      <c r="G139" s="322"/>
      <c r="H139" s="322"/>
      <c r="I139" s="322"/>
    </row>
    <row r="140" spans="1:9" ht="12.75">
      <c r="A140" s="343" t="s">
        <v>409</v>
      </c>
      <c r="B140" s="344" t="s">
        <v>410</v>
      </c>
      <c r="C140" s="339" t="s">
        <v>299</v>
      </c>
      <c r="D140" s="339">
        <v>22032</v>
      </c>
      <c r="E140" s="349"/>
      <c r="F140" s="322"/>
      <c r="G140" s="322"/>
      <c r="H140" s="322"/>
      <c r="I140" s="322"/>
    </row>
    <row r="141" spans="1:9" ht="12.75">
      <c r="A141" s="521" t="s">
        <v>33</v>
      </c>
      <c r="B141" s="527" t="s">
        <v>457</v>
      </c>
      <c r="C141" s="339" t="s">
        <v>299</v>
      </c>
      <c r="D141" s="339">
        <v>23010</v>
      </c>
      <c r="E141" s="349">
        <v>2</v>
      </c>
      <c r="F141" s="322"/>
      <c r="G141" s="322"/>
      <c r="H141" s="322"/>
      <c r="I141" s="322"/>
    </row>
    <row r="142" spans="1:9" ht="12.75">
      <c r="A142" s="521"/>
      <c r="B142" s="527"/>
      <c r="C142" s="339" t="s">
        <v>285</v>
      </c>
      <c r="D142" s="339">
        <v>23020</v>
      </c>
      <c r="E142" s="349">
        <v>6580.3</v>
      </c>
      <c r="F142" s="322"/>
      <c r="G142" s="322"/>
      <c r="H142" s="322"/>
      <c r="I142" s="322"/>
    </row>
    <row r="143" spans="1:9" ht="12.75">
      <c r="A143" s="526" t="s">
        <v>411</v>
      </c>
      <c r="B143" s="530" t="s">
        <v>412</v>
      </c>
      <c r="C143" s="339" t="s">
        <v>299</v>
      </c>
      <c r="D143" s="339">
        <v>23021</v>
      </c>
      <c r="E143" s="349"/>
      <c r="F143" s="322"/>
      <c r="G143" s="322"/>
      <c r="H143" s="322"/>
      <c r="I143" s="322"/>
    </row>
    <row r="144" spans="1:9" ht="12.75">
      <c r="A144" s="526"/>
      <c r="B144" s="530"/>
      <c r="C144" s="339" t="s">
        <v>285</v>
      </c>
      <c r="D144" s="339">
        <v>23022</v>
      </c>
      <c r="E144" s="349"/>
      <c r="F144" s="322"/>
      <c r="G144" s="322"/>
      <c r="H144" s="322"/>
      <c r="I144" s="322"/>
    </row>
    <row r="145" spans="1:9" ht="12.75">
      <c r="A145" s="353" t="s">
        <v>34</v>
      </c>
      <c r="B145" s="338" t="s">
        <v>413</v>
      </c>
      <c r="C145" s="339" t="s">
        <v>285</v>
      </c>
      <c r="D145" s="339">
        <v>24010</v>
      </c>
      <c r="E145" s="340">
        <f>E147+E149+E151+E153+E155+E156</f>
        <v>1735.1</v>
      </c>
      <c r="F145" s="322"/>
      <c r="G145" s="322"/>
      <c r="H145" s="322"/>
      <c r="I145" s="322"/>
    </row>
    <row r="146" spans="1:9" ht="12.75">
      <c r="A146" s="526" t="s">
        <v>414</v>
      </c>
      <c r="B146" s="530" t="s">
        <v>415</v>
      </c>
      <c r="C146" s="339" t="s">
        <v>299</v>
      </c>
      <c r="D146" s="339">
        <v>24011</v>
      </c>
      <c r="E146" s="349"/>
      <c r="F146" s="322"/>
      <c r="G146" s="322"/>
      <c r="H146" s="322"/>
      <c r="I146" s="322"/>
    </row>
    <row r="147" spans="1:9" ht="12.75">
      <c r="A147" s="526"/>
      <c r="B147" s="530"/>
      <c r="C147" s="339" t="s">
        <v>285</v>
      </c>
      <c r="D147" s="339">
        <v>24012</v>
      </c>
      <c r="E147" s="403"/>
      <c r="F147" s="322"/>
      <c r="G147" s="322"/>
      <c r="H147" s="322"/>
      <c r="I147" s="322"/>
    </row>
    <row r="148" spans="1:9" ht="12.75">
      <c r="A148" s="526" t="s">
        <v>416</v>
      </c>
      <c r="B148" s="530" t="s">
        <v>417</v>
      </c>
      <c r="C148" s="339" t="s">
        <v>299</v>
      </c>
      <c r="D148" s="339">
        <v>24013</v>
      </c>
      <c r="E148" s="349"/>
      <c r="F148" s="322"/>
      <c r="G148" s="322"/>
      <c r="H148" s="322"/>
      <c r="I148" s="322"/>
    </row>
    <row r="149" spans="1:9" ht="12.75">
      <c r="A149" s="526"/>
      <c r="B149" s="530"/>
      <c r="C149" s="339" t="s">
        <v>285</v>
      </c>
      <c r="D149" s="339">
        <v>24014</v>
      </c>
      <c r="E149" s="403"/>
      <c r="F149" s="322"/>
      <c r="G149" s="322"/>
      <c r="H149" s="322"/>
      <c r="I149" s="322"/>
    </row>
    <row r="150" spans="1:9" ht="12.75">
      <c r="A150" s="526" t="s">
        <v>418</v>
      </c>
      <c r="B150" s="530" t="s">
        <v>419</v>
      </c>
      <c r="C150" s="339" t="s">
        <v>299</v>
      </c>
      <c r="D150" s="339">
        <v>24015</v>
      </c>
      <c r="E150" s="349">
        <v>3</v>
      </c>
      <c r="F150" s="322"/>
      <c r="G150" s="322"/>
      <c r="H150" s="322"/>
      <c r="I150" s="322"/>
    </row>
    <row r="151" spans="1:9" ht="12.75">
      <c r="A151" s="526"/>
      <c r="B151" s="530"/>
      <c r="C151" s="339" t="s">
        <v>285</v>
      </c>
      <c r="D151" s="339">
        <v>24016</v>
      </c>
      <c r="E151" s="403">
        <v>1217.8</v>
      </c>
      <c r="F151" s="322"/>
      <c r="G151" s="322"/>
      <c r="H151" s="322"/>
      <c r="I151" s="322"/>
    </row>
    <row r="152" spans="1:9" ht="12.75">
      <c r="A152" s="526" t="s">
        <v>420</v>
      </c>
      <c r="B152" s="530" t="s">
        <v>421</v>
      </c>
      <c r="C152" s="339" t="s">
        <v>299</v>
      </c>
      <c r="D152" s="339">
        <v>24017</v>
      </c>
      <c r="E152" s="349">
        <v>1</v>
      </c>
      <c r="F152" s="322"/>
      <c r="G152" s="322"/>
      <c r="H152" s="322"/>
      <c r="I152" s="322"/>
    </row>
    <row r="153" spans="1:9" ht="12.75">
      <c r="A153" s="526"/>
      <c r="B153" s="530"/>
      <c r="C153" s="339" t="s">
        <v>285</v>
      </c>
      <c r="D153" s="339">
        <v>24018</v>
      </c>
      <c r="E153" s="402">
        <v>5.2</v>
      </c>
      <c r="F153" s="362"/>
      <c r="G153" s="362"/>
      <c r="H153" s="362"/>
      <c r="I153" s="362"/>
    </row>
    <row r="154" spans="1:9" ht="12.75">
      <c r="A154" s="526" t="s">
        <v>422</v>
      </c>
      <c r="B154" s="530" t="s">
        <v>458</v>
      </c>
      <c r="C154" s="339" t="s">
        <v>299</v>
      </c>
      <c r="D154" s="339">
        <v>24019</v>
      </c>
      <c r="E154" s="349"/>
      <c r="F154" s="322"/>
      <c r="G154" s="322"/>
      <c r="H154" s="322"/>
      <c r="I154" s="322"/>
    </row>
    <row r="155" spans="1:9" ht="12.75">
      <c r="A155" s="526"/>
      <c r="B155" s="530"/>
      <c r="C155" s="339" t="s">
        <v>285</v>
      </c>
      <c r="D155" s="339">
        <v>24020</v>
      </c>
      <c r="E155" s="402"/>
      <c r="F155" s="322"/>
      <c r="G155" s="322"/>
      <c r="H155" s="322"/>
      <c r="I155" s="322"/>
    </row>
    <row r="156" spans="1:9" ht="12.75">
      <c r="A156" s="343" t="s">
        <v>423</v>
      </c>
      <c r="B156" s="368" t="s">
        <v>424</v>
      </c>
      <c r="C156" s="339" t="s">
        <v>285</v>
      </c>
      <c r="D156" s="339">
        <v>24021</v>
      </c>
      <c r="E156" s="349">
        <v>512.1</v>
      </c>
      <c r="F156" s="322"/>
      <c r="G156" s="322"/>
      <c r="H156" s="322"/>
      <c r="I156" s="322"/>
    </row>
    <row r="157" spans="1:9" ht="12.75">
      <c r="A157" s="526" t="s">
        <v>425</v>
      </c>
      <c r="B157" s="530" t="s">
        <v>482</v>
      </c>
      <c r="C157" s="553" t="s">
        <v>285</v>
      </c>
      <c r="D157" s="553">
        <v>25010</v>
      </c>
      <c r="E157" s="554"/>
      <c r="F157" s="362"/>
      <c r="G157" s="322"/>
      <c r="H157" s="322"/>
      <c r="I157" s="322"/>
    </row>
    <row r="158" spans="1:9" ht="36.75" customHeight="1">
      <c r="A158" s="526"/>
      <c r="B158" s="530"/>
      <c r="C158" s="553"/>
      <c r="D158" s="553"/>
      <c r="E158" s="554"/>
      <c r="F158" s="322"/>
      <c r="G158" s="322"/>
      <c r="H158" s="322"/>
      <c r="I158" s="322"/>
    </row>
    <row r="159" spans="1:9" ht="40.5" customHeight="1">
      <c r="A159" s="343" t="s">
        <v>426</v>
      </c>
      <c r="B159" s="369" t="s">
        <v>483</v>
      </c>
      <c r="C159" s="339" t="s">
        <v>299</v>
      </c>
      <c r="D159" s="339">
        <v>25020</v>
      </c>
      <c r="E159" s="349"/>
      <c r="F159" s="322"/>
      <c r="G159" s="322"/>
      <c r="H159" s="322"/>
      <c r="I159" s="322"/>
    </row>
    <row r="160" spans="1:9" ht="12.75">
      <c r="A160" s="343" t="s">
        <v>427</v>
      </c>
      <c r="B160" s="370" t="s">
        <v>484</v>
      </c>
      <c r="C160" s="339" t="s">
        <v>285</v>
      </c>
      <c r="D160" s="339">
        <v>25030</v>
      </c>
      <c r="E160" s="402"/>
      <c r="F160" s="322"/>
      <c r="G160" s="322"/>
      <c r="H160" s="322"/>
      <c r="I160" s="322"/>
    </row>
    <row r="161" spans="1:9" ht="12.75">
      <c r="A161" s="353" t="s">
        <v>205</v>
      </c>
      <c r="B161" s="366" t="s">
        <v>428</v>
      </c>
      <c r="C161" s="339" t="s">
        <v>285</v>
      </c>
      <c r="D161" s="339">
        <v>26010</v>
      </c>
      <c r="E161" s="403">
        <v>32712.5</v>
      </c>
      <c r="F161" s="322"/>
      <c r="G161" s="322"/>
      <c r="H161" s="322"/>
      <c r="I161" s="322"/>
    </row>
    <row r="162" spans="1:9" ht="12.75">
      <c r="A162" s="343" t="s">
        <v>429</v>
      </c>
      <c r="B162" s="371" t="s">
        <v>430</v>
      </c>
      <c r="C162" s="339" t="s">
        <v>285</v>
      </c>
      <c r="D162" s="339">
        <v>26020</v>
      </c>
      <c r="E162" s="340">
        <f>E163+E164+E165+E166</f>
        <v>32712.500000000007</v>
      </c>
      <c r="F162" s="322"/>
      <c r="G162" s="322"/>
      <c r="H162" s="322"/>
      <c r="I162" s="322"/>
    </row>
    <row r="163" spans="1:9" ht="25.5">
      <c r="A163" s="343" t="s">
        <v>431</v>
      </c>
      <c r="B163" s="344" t="s">
        <v>432</v>
      </c>
      <c r="C163" s="339" t="s">
        <v>285</v>
      </c>
      <c r="D163" s="339">
        <v>26021</v>
      </c>
      <c r="E163" s="403">
        <f>'17-ОИП'!Q21</f>
        <v>26446.100000000002</v>
      </c>
      <c r="F163" s="322"/>
      <c r="G163" s="322"/>
      <c r="H163" s="322"/>
      <c r="I163" s="322"/>
    </row>
    <row r="164" spans="1:9" ht="12.75">
      <c r="A164" s="343" t="s">
        <v>433</v>
      </c>
      <c r="B164" s="344" t="s">
        <v>434</v>
      </c>
      <c r="C164" s="339" t="s">
        <v>285</v>
      </c>
      <c r="D164" s="339">
        <v>26022</v>
      </c>
      <c r="E164" s="403">
        <v>224.89999999999998</v>
      </c>
      <c r="F164" s="383"/>
      <c r="G164" s="383"/>
      <c r="H164" s="322"/>
      <c r="I164" s="322"/>
    </row>
    <row r="165" spans="1:9" ht="12.75">
      <c r="A165" s="343" t="s">
        <v>435</v>
      </c>
      <c r="B165" s="344" t="s">
        <v>436</v>
      </c>
      <c r="C165" s="339" t="s">
        <v>285</v>
      </c>
      <c r="D165" s="339">
        <v>26023</v>
      </c>
      <c r="E165" s="403">
        <f>'17-ОИП'!Q27</f>
        <v>5631.6</v>
      </c>
      <c r="F165" s="383"/>
      <c r="G165" s="383"/>
      <c r="H165" s="322"/>
      <c r="I165" s="322"/>
    </row>
    <row r="166" spans="1:9" ht="12.75">
      <c r="A166" s="343" t="s">
        <v>437</v>
      </c>
      <c r="B166" s="344" t="s">
        <v>438</v>
      </c>
      <c r="C166" s="339" t="s">
        <v>285</v>
      </c>
      <c r="D166" s="339">
        <v>26024</v>
      </c>
      <c r="E166" s="403">
        <f>'17-ОИП'!Q25</f>
        <v>409.9</v>
      </c>
      <c r="F166" s="383"/>
      <c r="G166" s="383"/>
      <c r="H166" s="322"/>
      <c r="I166" s="322"/>
    </row>
    <row r="167" spans="1:9" ht="12.75">
      <c r="A167" s="372"/>
      <c r="B167" s="373"/>
      <c r="C167" s="374"/>
      <c r="D167" s="374"/>
      <c r="E167" s="375"/>
      <c r="F167" s="383"/>
      <c r="G167" s="383"/>
      <c r="H167" s="322"/>
      <c r="I167" s="322"/>
    </row>
    <row r="168" spans="1:9" ht="28.5" customHeight="1">
      <c r="A168" s="330"/>
      <c r="B168" s="376" t="s">
        <v>445</v>
      </c>
      <c r="C168" s="388"/>
      <c r="D168" s="389"/>
      <c r="E168" s="390" t="s">
        <v>901</v>
      </c>
      <c r="F168" s="384"/>
      <c r="G168" s="383"/>
      <c r="H168" s="322"/>
      <c r="I168" s="322"/>
    </row>
    <row r="169" spans="1:9" ht="12.75">
      <c r="A169" s="330"/>
      <c r="B169" s="377"/>
      <c r="C169" s="391" t="s">
        <v>439</v>
      </c>
      <c r="D169" s="392"/>
      <c r="E169" s="393" t="s">
        <v>440</v>
      </c>
      <c r="F169" s="385"/>
      <c r="G169" s="383"/>
      <c r="H169" s="322"/>
      <c r="I169" s="322"/>
    </row>
    <row r="170" spans="1:9" ht="12.75">
      <c r="A170" s="330"/>
      <c r="B170" s="378"/>
      <c r="C170" s="391"/>
      <c r="D170" s="391"/>
      <c r="E170" s="394"/>
      <c r="F170" s="385"/>
      <c r="G170" s="383"/>
      <c r="H170" s="322"/>
      <c r="I170" s="322"/>
    </row>
    <row r="171" spans="1:9" ht="12.75">
      <c r="A171" s="330"/>
      <c r="B171" s="379" t="s">
        <v>21</v>
      </c>
      <c r="C171" s="388" t="s">
        <v>903</v>
      </c>
      <c r="D171" s="388"/>
      <c r="E171" s="388" t="s">
        <v>902</v>
      </c>
      <c r="F171" s="385"/>
      <c r="G171" s="383"/>
      <c r="H171" s="322"/>
      <c r="I171" s="322"/>
    </row>
    <row r="172" spans="1:9" ht="12.75">
      <c r="A172" s="330"/>
      <c r="B172" s="377"/>
      <c r="C172" s="391" t="s">
        <v>447</v>
      </c>
      <c r="D172" s="391" t="s">
        <v>439</v>
      </c>
      <c r="E172" s="395" t="s">
        <v>440</v>
      </c>
      <c r="F172" s="386"/>
      <c r="G172" s="383"/>
      <c r="H172" s="322"/>
      <c r="I172" s="322"/>
    </row>
    <row r="173" spans="1:9" ht="12.75">
      <c r="A173" s="330"/>
      <c r="B173" s="378"/>
      <c r="C173" s="396"/>
      <c r="D173" s="396"/>
      <c r="E173" s="397"/>
      <c r="F173" s="385"/>
      <c r="G173" s="383"/>
      <c r="H173" s="322"/>
      <c r="I173" s="322"/>
    </row>
    <row r="174" spans="1:9" ht="12.75">
      <c r="A174" s="330"/>
      <c r="B174" s="377"/>
      <c r="C174" s="555" t="s">
        <v>919</v>
      </c>
      <c r="D174" s="555"/>
      <c r="E174" s="388" t="s">
        <v>904</v>
      </c>
      <c r="F174" s="383"/>
      <c r="G174" s="383"/>
      <c r="H174" s="322"/>
      <c r="I174" s="322"/>
    </row>
    <row r="175" spans="1:9" ht="28.5" customHeight="1">
      <c r="A175" s="380"/>
      <c r="B175" s="322"/>
      <c r="C175" s="552" t="s">
        <v>446</v>
      </c>
      <c r="D175" s="552"/>
      <c r="E175" s="391" t="s">
        <v>441</v>
      </c>
      <c r="F175" s="383"/>
      <c r="G175" s="383"/>
      <c r="H175" s="322"/>
      <c r="I175" s="322"/>
    </row>
    <row r="176" spans="1:9" ht="12.75">
      <c r="A176" s="380"/>
      <c r="B176" s="322"/>
      <c r="C176" s="380"/>
      <c r="D176" s="380"/>
      <c r="E176" s="381"/>
      <c r="F176" s="383"/>
      <c r="G176" s="383"/>
      <c r="H176" s="322"/>
      <c r="I176" s="322"/>
    </row>
    <row r="177" spans="1:9" ht="12.75">
      <c r="A177" s="380"/>
      <c r="B177" s="382"/>
      <c r="C177" s="380"/>
      <c r="D177" s="380"/>
      <c r="E177" s="381"/>
      <c r="F177" s="383"/>
      <c r="G177" s="383"/>
      <c r="H177" s="322"/>
      <c r="I177" s="322"/>
    </row>
    <row r="178" spans="6:7" ht="12.75">
      <c r="F178" s="387"/>
      <c r="G178" s="387"/>
    </row>
    <row r="179" spans="6:7" ht="12.75">
      <c r="F179" s="387"/>
      <c r="G179" s="387"/>
    </row>
  </sheetData>
  <sheetProtection sheet="1" objects="1" scenarios="1"/>
  <mergeCells count="138">
    <mergeCell ref="A85:A86"/>
    <mergeCell ref="B85:B86"/>
    <mergeCell ref="A87:A88"/>
    <mergeCell ref="B87:B88"/>
    <mergeCell ref="A127:A128"/>
    <mergeCell ref="B127:B128"/>
    <mergeCell ref="A125:A126"/>
    <mergeCell ref="B125:B126"/>
    <mergeCell ref="A113:A114"/>
    <mergeCell ref="B113:B114"/>
    <mergeCell ref="C175:D175"/>
    <mergeCell ref="A157:A158"/>
    <mergeCell ref="B157:B158"/>
    <mergeCell ref="C157:C158"/>
    <mergeCell ref="D157:D158"/>
    <mergeCell ref="E157:E158"/>
    <mergeCell ref="C174:D174"/>
    <mergeCell ref="A150:A151"/>
    <mergeCell ref="B150:B151"/>
    <mergeCell ref="A152:A153"/>
    <mergeCell ref="B152:B153"/>
    <mergeCell ref="A154:A155"/>
    <mergeCell ref="B154:B155"/>
    <mergeCell ref="A143:A144"/>
    <mergeCell ref="B143:B144"/>
    <mergeCell ref="A146:A147"/>
    <mergeCell ref="B146:B147"/>
    <mergeCell ref="A148:A149"/>
    <mergeCell ref="B148:B149"/>
    <mergeCell ref="A129:A130"/>
    <mergeCell ref="B129:B130"/>
    <mergeCell ref="A141:A142"/>
    <mergeCell ref="B141:B142"/>
    <mergeCell ref="A119:A120"/>
    <mergeCell ref="B119:B120"/>
    <mergeCell ref="A121:A122"/>
    <mergeCell ref="B121:B122"/>
    <mergeCell ref="A123:A124"/>
    <mergeCell ref="B123:B124"/>
    <mergeCell ref="A115:A116"/>
    <mergeCell ref="B115:B116"/>
    <mergeCell ref="A117:A118"/>
    <mergeCell ref="B117:B118"/>
    <mergeCell ref="A107:A108"/>
    <mergeCell ref="B107:B108"/>
    <mergeCell ref="A109:A110"/>
    <mergeCell ref="B109:B110"/>
    <mergeCell ref="A111:A112"/>
    <mergeCell ref="B111:B112"/>
    <mergeCell ref="A101:A102"/>
    <mergeCell ref="B101:B102"/>
    <mergeCell ref="A103:A104"/>
    <mergeCell ref="B103:B104"/>
    <mergeCell ref="A105:A106"/>
    <mergeCell ref="B105:B106"/>
    <mergeCell ref="A95:A96"/>
    <mergeCell ref="B95:B96"/>
    <mergeCell ref="A97:A98"/>
    <mergeCell ref="B97:B98"/>
    <mergeCell ref="A99:A100"/>
    <mergeCell ref="B99:B100"/>
    <mergeCell ref="A89:A90"/>
    <mergeCell ref="B89:B90"/>
    <mergeCell ref="A91:A92"/>
    <mergeCell ref="B91:B92"/>
    <mergeCell ref="A93:A94"/>
    <mergeCell ref="B93:B94"/>
    <mergeCell ref="A79:A80"/>
    <mergeCell ref="B79:B80"/>
    <mergeCell ref="A81:A82"/>
    <mergeCell ref="B81:B82"/>
    <mergeCell ref="A83:A84"/>
    <mergeCell ref="B83:B84"/>
    <mergeCell ref="A73:A74"/>
    <mergeCell ref="B73:B74"/>
    <mergeCell ref="A75:A76"/>
    <mergeCell ref="B75:B76"/>
    <mergeCell ref="A77:A78"/>
    <mergeCell ref="B77:B78"/>
    <mergeCell ref="A67:A68"/>
    <mergeCell ref="B67:B68"/>
    <mergeCell ref="A69:A70"/>
    <mergeCell ref="B69:B70"/>
    <mergeCell ref="A71:A72"/>
    <mergeCell ref="B71:B72"/>
    <mergeCell ref="A61:A62"/>
    <mergeCell ref="B61:B62"/>
    <mergeCell ref="A63:A64"/>
    <mergeCell ref="B63:B64"/>
    <mergeCell ref="A65:A66"/>
    <mergeCell ref="B65:B66"/>
    <mergeCell ref="A54:A55"/>
    <mergeCell ref="B54:B55"/>
    <mergeCell ref="A57:A58"/>
    <mergeCell ref="B57:B58"/>
    <mergeCell ref="A59:A60"/>
    <mergeCell ref="B59:B60"/>
    <mergeCell ref="A48:A49"/>
    <mergeCell ref="B48:B49"/>
    <mergeCell ref="A50:A51"/>
    <mergeCell ref="B50:B51"/>
    <mergeCell ref="A52:A53"/>
    <mergeCell ref="B52:B53"/>
    <mergeCell ref="A42:A43"/>
    <mergeCell ref="B42:B43"/>
    <mergeCell ref="A44:A45"/>
    <mergeCell ref="B44:B45"/>
    <mergeCell ref="A46:A47"/>
    <mergeCell ref="B46:B47"/>
    <mergeCell ref="A36:A37"/>
    <mergeCell ref="B36:B37"/>
    <mergeCell ref="A38:A39"/>
    <mergeCell ref="B38:B39"/>
    <mergeCell ref="A40:A41"/>
    <mergeCell ref="B40:B41"/>
    <mergeCell ref="A27:A28"/>
    <mergeCell ref="B27:B28"/>
    <mergeCell ref="A29:A30"/>
    <mergeCell ref="B29:B30"/>
    <mergeCell ref="A34:A35"/>
    <mergeCell ref="B34:B35"/>
    <mergeCell ref="G13:H13"/>
    <mergeCell ref="A17:A18"/>
    <mergeCell ref="A22:A23"/>
    <mergeCell ref="B22:B23"/>
    <mergeCell ref="A24:A25"/>
    <mergeCell ref="B24:B25"/>
    <mergeCell ref="G21:H21"/>
    <mergeCell ref="B3:E3"/>
    <mergeCell ref="B4:E4"/>
    <mergeCell ref="B5:E5"/>
    <mergeCell ref="B6:E6"/>
    <mergeCell ref="A12:A13"/>
    <mergeCell ref="B12:B13"/>
    <mergeCell ref="C12:C13"/>
    <mergeCell ref="D12:D13"/>
    <mergeCell ref="E12:E13"/>
    <mergeCell ref="A8:E8"/>
  </mergeCells>
  <dataValidations count="1">
    <dataValidation type="list" allowBlank="1" showInputMessage="1" showErrorMessage="1" sqref="E131">
      <formula1>"1,0"</formula1>
    </dataValidation>
  </dataValidations>
  <printOptions horizontalCentered="1" verticalCentered="1"/>
  <pageMargins left="0.3937007874015748" right="0.3937007874015748" top="0.3937007874015748" bottom="0.5905511811023623" header="0.5118110236220472" footer="0.31496062992125984"/>
  <pageSetup horizontalDpi="600" verticalDpi="600" orientation="portrait" paperSize="9" scale="79" r:id="rId1"/>
  <headerFooter alignWithMargins="0">
    <oddFooter>&amp;C&amp;P</oddFooter>
  </headerFooter>
  <rowBreaks count="1" manualBreakCount="1">
    <brk id="1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БарановаЕА</cp:lastModifiedBy>
  <cp:lastPrinted>2019-04-12T08:54:14Z</cp:lastPrinted>
  <dcterms:created xsi:type="dcterms:W3CDTF">2006-09-28T05:33:49Z</dcterms:created>
  <dcterms:modified xsi:type="dcterms:W3CDTF">2019-04-22T07:14:57Z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